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32" yWindow="336" windowWidth="14592" windowHeight="7656" firstSheet="3" activeTab="4"/>
  </bookViews>
  <sheets>
    <sheet name="Contents" sheetId="5" r:id="rId1"/>
    <sheet name="Instructions for WGs" sheetId="8"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Titles" localSheetId="2">'1. Indicator Examples'!$2:$4</definedName>
    <definedName name="_xlnm.Print_Titles" localSheetId="5">'4A. ALoS Perf Qualitative'!$8:$9</definedName>
  </definedNames>
  <calcPr calcId="145621"/>
</workbook>
</file>

<file path=xl/calcChain.xml><?xml version="1.0" encoding="utf-8"?>
<calcChain xmlns="http://schemas.openxmlformats.org/spreadsheetml/2006/main">
  <c r="G24" i="4" l="1"/>
  <c r="E24" i="4"/>
  <c r="G23" i="4"/>
  <c r="E23" i="4"/>
  <c r="G8" i="4"/>
  <c r="E8" i="4"/>
  <c r="G7" i="4"/>
  <c r="E7" i="4"/>
  <c r="E16" i="1"/>
  <c r="E15" i="1"/>
  <c r="E14" i="1"/>
  <c r="E13" i="1"/>
  <c r="E12" i="1"/>
  <c r="E11" i="1"/>
  <c r="K10" i="1"/>
  <c r="E10" i="1"/>
  <c r="K9" i="1"/>
  <c r="E9" i="1"/>
  <c r="K8" i="1"/>
  <c r="E8" i="1"/>
  <c r="K7" i="1"/>
  <c r="E7" i="1"/>
  <c r="K6" i="1"/>
  <c r="E6" i="1"/>
  <c r="J5" i="1"/>
  <c r="I5" i="1"/>
  <c r="E5" i="1"/>
  <c r="F27" i="4" l="1"/>
  <c r="E17" i="1"/>
  <c r="G26" i="4"/>
  <c r="K5" i="1"/>
  <c r="F10" i="1"/>
  <c r="F8" i="1"/>
  <c r="F6" i="1"/>
  <c r="L23" i="1"/>
  <c r="F16" i="1"/>
  <c r="F15" i="1"/>
  <c r="F14" i="1"/>
  <c r="F13" i="1"/>
  <c r="F12" i="1"/>
  <c r="F11" i="1"/>
  <c r="F9" i="1"/>
  <c r="F7" i="1"/>
  <c r="F5" i="1"/>
  <c r="E18" i="1"/>
  <c r="E21" i="1" s="1"/>
  <c r="N6" i="1" s="1"/>
  <c r="N7" i="1" s="1"/>
  <c r="N8" i="1" s="1"/>
  <c r="N9" i="1" s="1"/>
  <c r="N10" i="1" s="1"/>
  <c r="N11" i="1" s="1"/>
  <c r="N12" i="1" s="1"/>
  <c r="N13" i="1" s="1"/>
  <c r="N14" i="1" s="1"/>
  <c r="N15" i="1" s="1"/>
  <c r="N16" i="1" s="1"/>
  <c r="N17" i="1" s="1"/>
  <c r="E26" i="4"/>
  <c r="O17" i="1" l="1"/>
  <c r="O9" i="1"/>
  <c r="O7" i="1"/>
  <c r="O16" i="1"/>
  <c r="O15" i="1"/>
  <c r="O14" i="1"/>
  <c r="O13" i="1"/>
  <c r="O12" i="1"/>
  <c r="O11" i="1"/>
  <c r="O10" i="1"/>
  <c r="O8" i="1"/>
  <c r="O6" i="1"/>
  <c r="C21" i="1"/>
  <c r="L6" i="1" s="1"/>
  <c r="L7" i="1" s="1"/>
  <c r="L8" i="1" s="1"/>
  <c r="L9" i="1" s="1"/>
  <c r="L10" i="1" s="1"/>
  <c r="L11" i="1" s="1"/>
  <c r="L12" i="1" s="1"/>
  <c r="L13" i="1" s="1"/>
  <c r="L14" i="1" s="1"/>
  <c r="L15" i="1" s="1"/>
  <c r="L16" i="1" s="1"/>
  <c r="L17" i="1" s="1"/>
  <c r="D21" i="1"/>
  <c r="M6" i="1" s="1"/>
  <c r="M7" i="1" s="1"/>
  <c r="M8" i="1" s="1"/>
  <c r="M9" i="1" s="1"/>
  <c r="M10" i="1" s="1"/>
  <c r="M11" i="1" s="1"/>
  <c r="M12" i="1" s="1"/>
  <c r="M13" i="1" s="1"/>
  <c r="M14" i="1" s="1"/>
  <c r="M15" i="1" s="1"/>
  <c r="M16" i="1" s="1"/>
  <c r="M17" i="1" s="1"/>
</calcChain>
</file>

<file path=xl/sharedStrings.xml><?xml version="1.0" encoding="utf-8"?>
<sst xmlns="http://schemas.openxmlformats.org/spreadsheetml/2006/main" count="387" uniqueCount="178">
  <si>
    <t>Ave</t>
  </si>
  <si>
    <t>SD</t>
  </si>
  <si>
    <t>Ave+1SD</t>
  </si>
  <si>
    <t>Ave+2SD</t>
  </si>
  <si>
    <t>Ave+3SD</t>
  </si>
  <si>
    <t>feb</t>
  </si>
  <si>
    <t>mar</t>
  </si>
  <si>
    <t>apr</t>
  </si>
  <si>
    <t>may</t>
  </si>
  <si>
    <t>jun</t>
  </si>
  <si>
    <t>jul</t>
  </si>
  <si>
    <t>aug</t>
  </si>
  <si>
    <t>sep</t>
  </si>
  <si>
    <t>oct</t>
  </si>
  <si>
    <t>nov</t>
  </si>
  <si>
    <t>dec</t>
  </si>
  <si>
    <t>Incident Rate*</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</si>
  <si>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</si>
  <si>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</si>
  <si>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</si>
  <si>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</si>
  <si>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All Operators Total FH</t>
  </si>
  <si>
    <t>All Operators Incidents</t>
  </si>
  <si>
    <t>jan</t>
  </si>
  <si>
    <t>* Rate Calculation:( per 1000 FH)</t>
  </si>
  <si>
    <t>Safety Indicator</t>
  </si>
  <si>
    <t>Target level</t>
  </si>
  <si>
    <t xml:space="preserve">Safety Indicator </t>
  </si>
  <si>
    <t>SPI Description</t>
  </si>
  <si>
    <t>Alert level</t>
  </si>
  <si>
    <t xml:space="preserve">Safety Performance Indicator </t>
  </si>
  <si>
    <t>Ave + 1/2/3 SD. (annual or 2 yearly reset)</t>
  </si>
  <si>
    <t>__% (eg 5%) improvement between each annual Mean Rate.</t>
  </si>
  <si>
    <t>Consideration</t>
  </si>
  <si>
    <t>CAA Organization Safety Risk Profile assessment on SPs</t>
  </si>
  <si>
    <t>Depend on assessment protocol</t>
  </si>
  <si>
    <t xml:space="preserve">Internal/ External Organization Safety Risk Profile assessment </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</si>
  <si>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</si>
  <si>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</si>
  <si>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</si>
  <si>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</si>
  <si>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</si>
  <si>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</si>
  <si>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</si>
  <si>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</si>
  <si>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</si>
  <si>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</si>
  <si>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</si>
  <si>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</si>
  <si>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</si>
  <si>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</si>
  <si>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</si>
  <si>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</si>
  <si>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Aerodrome Operator quarterly aircraft ground Foreign Object Damage (FOD) incident report rate - involving damage to aircraft [eg per 10,000 ground movements]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</si>
  <si>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</si>
  <si>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</si>
  <si>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</si>
  <si>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</si>
  <si>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</si>
  <si>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</si>
  <si>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</si>
  <si>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</si>
  <si>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</si>
  <si>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</si>
  <si>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</si>
  <si>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</si>
  <si>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</si>
  <si>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</si>
  <si>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</si>
  <si>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</si>
  <si>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</si>
  <si>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</si>
  <si>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</si>
  <si>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</si>
  <si>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</si>
  <si>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</si>
  <si>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</si>
  <si>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</si>
  <si>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</si>
  <si>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</si>
  <si>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</si>
  <si>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</si>
  <si>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</si>
  <si>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</si>
  <si>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</si>
  <si>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</si>
  <si>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</si>
  <si>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</si>
  <si>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</si>
  <si>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</si>
  <si>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</si>
  <si>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</si>
  <si>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</si>
  <si>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</si>
  <si>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</si>
  <si>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Sheet 4</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</si>
  <si>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</si>
  <si>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</si>
  <si>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</si>
  <si>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</si>
  <si>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</si>
  <si>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</si>
  <si>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</si>
  <si>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</si>
  <si>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</si>
  <si>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</si>
  <si>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</si>
  <si>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</si>
  <si>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1"/>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</si>
  <si>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Mth</t>
  </si>
  <si>
    <t>MRO/ POA quarterly rate of component Mandatory/ Major Defect Reports raised.</t>
  </si>
  <si>
    <t>MRO/ POA quarterly rate of component technical warranty claims.</t>
  </si>
  <si>
    <t>Operator DGR incident reports rate [eg per 1000 FH]</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</si>
  <si>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</si>
  <si>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</si>
  <si>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</si>
  <si>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</si>
  <si>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</si>
  <si>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</si>
  <si>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</si>
  <si>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</si>
  <si>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</si>
  <si>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t>SSP Safety Indicators (Aggregate State)</t>
  </si>
  <si>
    <t>SMS Safety Performance Indicators (Individual Service Provider)</t>
  </si>
  <si>
    <t>Latent Consequence Indicators (Behavior-based)</t>
  </si>
  <si>
    <r>
      <rPr>
        <u/>
        <sz val="11"/>
        <rFont val="times new roman"/>
        <family val="1"/>
      </rPr>
      <t xml:space="preserve">Note 1: Other Process Indicators </t>
    </r>
    <r>
      <rPr>
        <sz val="11"/>
        <rFont val="times new roman"/>
        <family val="1"/>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</si>
  <si>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Example of SSP ALoS Safety Indicators Performance Summary (Quantitative &amp; Qualitative)</t>
  </si>
  <si>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</si>
  <si>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</si>
  <si>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</si>
  <si>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2"/>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</si>
  <si>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2"/>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</si>
  <si>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</si>
  <si>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</si>
  <si>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</si>
  <si>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</si>
  <si>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</si>
  <si>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</si>
  <si>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</si>
  <si>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</si>
  <si>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</si>
  <si>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Preceding Year Ave +1SD (line)</t>
  </si>
  <si>
    <t>Preceding Year Ave +2SD (line)</t>
  </si>
  <si>
    <t>Preceding Year Ave +3SD (line)</t>
  </si>
  <si>
    <t xml:space="preserve">Purpose – </t>
  </si>
  <si>
    <t xml:space="preserve">Include procedure for consolidation of the SPIs’ individual Alert and Target performance outcomes to derive the </t>
  </si>
  <si>
    <t>ALoSP (applicable for SSP &amp; SMS).</t>
  </si>
  <si>
    <t>Safety Indicators Development and ALoS Performance Monitoring</t>
  </si>
  <si>
    <t>Instructions for Working Groups:</t>
  </si>
  <si>
    <t xml:space="preserve">Browse SMM Chapter 3 Appendix 6 "SPI &amp; ALOSP" extract provided (SPI_ALOSP_A6C3_Intro.docx) </t>
  </si>
  <si>
    <t>This exercise is to develop one example of a high consequence SSP/ SMS Safety Performance Indicator chart using attached SPI (Excel Wsht) in Sheet 3.</t>
  </si>
  <si>
    <t>Elect a group discussion coordinator and also have some one (with laptop) to make entries  in the SPI Excel data sheet (Sheet 3).</t>
  </si>
  <si>
    <t>Browse examples of SPIs for the various sectors, as listed in Sheet 1 (Indicator examples) attached.</t>
  </si>
  <si>
    <t>Decide on one high consequence (accidents/ serious incidents data trend) SPI chart to be developed.</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</si>
  <si>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</si>
  <si>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</si>
  <si>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t xml:space="preserve">Be prepared to share your completed SPI charts and comments with others. </t>
  </si>
  <si>
    <t xml:space="preserve">Template for the selection and development of individual SPIs with harmonized Alert &amp; Target setting procedure. </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</si>
  <si>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</si>
  <si>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</si>
  <si>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</si>
  <si>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</si>
  <si>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</si>
  <si>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</si>
  <si>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</si>
  <si>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</si>
  <si>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</si>
  <si>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</si>
  <si>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</si>
  <si>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r>
      <rPr>
        <b/>
        <sz val="16"/>
        <color theme="1"/>
        <rFont val="times new roman"/>
        <family val="1"/>
      </rPr>
      <t xml:space="preserve">Examples of Safety Indicators (SSP) &amp; Safety Performance Indicators (SMS) </t>
    </r>
    <r>
      <rPr>
        <b/>
        <sz val="14"/>
        <color theme="1"/>
        <rFont val="times new roman"/>
        <family val="1"/>
      </rPr>
      <t xml:space="preserve">      </t>
    </r>
    <r>
      <rPr>
        <b/>
        <sz val="12"/>
        <color theme="1"/>
        <rFont val="times new roman"/>
        <family val="1"/>
      </rPr>
      <t xml:space="preserve">  </t>
    </r>
    <r>
      <rPr>
        <sz val="12"/>
        <color theme="1"/>
        <rFont val="Times New Roman"/>
        <family val="1"/>
      </rPr>
      <t xml:space="preserve"> 6Mar14 </t>
    </r>
    <r>
      <rPr>
        <sz val="9"/>
        <color theme="1"/>
        <rFont val="times new roman"/>
        <family val="1"/>
      </rPr>
      <t/>
    </r>
  </si>
  <si>
    <t>ATS provider quarterly FIR serious incidents rate - involving any aircraft [eg per 100,000 flight movements]</t>
  </si>
  <si>
    <t>ATS provider quarterly/ annual near miss incident rate [eg per 100,000 flight movements]</t>
  </si>
  <si>
    <t>ATS provider quarterly/ annual GPWS/ EGPWS incident rate [eg per 100,000 flight movements]</t>
  </si>
  <si>
    <t>CAA aggregate Air Operators quarterly IFTB incident rate (eg per 1000 FH)</t>
  </si>
  <si>
    <t>Air Operator RTO (high speed) incident rate (eg per 1000 FH)</t>
  </si>
  <si>
    <t>Air Operator Air Turn Back (ATB, technical) incident rate (eg per 1000 FH)</t>
  </si>
  <si>
    <t>CAA aggregate  quarterly near miss incident rate [eg per 100,000 flight movements]</t>
  </si>
  <si>
    <t>Other examples - Minimum Separation Infringement, Airspace infringement, Deviation from ATC clearance, Deviation from Airspace Procedures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</si>
</sst>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
    <numFmt numFmtId="167" formatCode="#,##0_ ;\-#,##0\ "/>
  </numFmts>
  <fonts count="41"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2"/>
      <color theme="1"/>
      <name val="times new roman"/>
      <family val="2"/>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sz val="14"/>
      <color theme="1"/>
      <name val="Arial Narrow"/>
      <family val="2"/>
    </font>
    <font>
      <b/>
      <sz val="10"/>
      <color theme="0"/>
      <name val="times new roman"/>
      <family val="1"/>
    </font>
    <font>
      <sz val="11"/>
      <color rgb="FF7030A0"/>
      <name val="times new roman"/>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0"/>
      <name val="Arial"/>
      <family val="2"/>
    </font>
    <font>
      <sz val="9"/>
      <name val="Arial"/>
      <family val="2"/>
    </font>
    <font>
      <sz val="11"/>
      <name val="Calibri"/>
      <family val="2"/>
    </font>
  </fonts>
  <fills count="18">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6"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7" fillId="0" borderId="0" applyFont="0" applyFill="0" applyBorder="0" applyAlignment="0" applyProtection="0"/>
  </cellStyleXfs>
  <cellXfs count="223">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16" fontId="0" fillId="0" borderId="1" xfId="0" applyNumberFormat="1" applyBorder="1" applyAlignment="1">
      <alignment horizontal="center"/>
    </xf>
    <xf numFmtId="0" fontId="0" fillId="0" borderId="3" xfId="0" applyBorder="1" applyAlignment="1">
      <alignment horizontal="center"/>
    </xf>
    <xf numFmtId="2" fontId="1" fillId="0" borderId="3" xfId="0" applyNumberFormat="1" applyFont="1" applyBorder="1" applyAlignment="1">
      <alignment horizontal="center"/>
    </xf>
    <xf numFmtId="2" fontId="0" fillId="0" borderId="3" xfId="0" applyNumberFormat="1" applyBorder="1" applyAlignment="1">
      <alignment horizontal="center"/>
    </xf>
    <xf numFmtId="16" fontId="0" fillId="0" borderId="4" xfId="0" applyNumberFormat="1" applyBorder="1" applyAlignment="1">
      <alignment horizontal="center"/>
    </xf>
    <xf numFmtId="2" fontId="0" fillId="0" borderId="4" xfId="0" applyNumberFormat="1" applyBorder="1" applyAlignment="1">
      <alignment horizontal="center"/>
    </xf>
    <xf numFmtId="2" fontId="1" fillId="0" borderId="4" xfId="0" applyNumberFormat="1" applyFont="1" applyBorder="1" applyAlignment="1">
      <alignment horizontal="center"/>
    </xf>
    <xf numFmtId="2" fontId="9" fillId="0" borderId="3" xfId="0"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164" fontId="0" fillId="3" borderId="1" xfId="1" applyFont="1" applyFill="1" applyBorder="1"/>
    <xf numFmtId="0" fontId="0" fillId="0" borderId="0" xfId="0" applyAlignment="1">
      <alignment wrapText="1"/>
    </xf>
    <xf numFmtId="0" fontId="0" fillId="0" borderId="0" xfId="0" applyAlignment="1">
      <alignment vertical="center" wrapText="1"/>
    </xf>
    <xf numFmtId="0" fontId="16" fillId="0" borderId="0" xfId="0" applyFont="1" applyAlignment="1">
      <alignment wrapText="1"/>
    </xf>
    <xf numFmtId="0" fontId="0" fillId="0" borderId="0" xfId="0" applyBorder="1" applyAlignment="1">
      <alignment wrapText="1"/>
    </xf>
    <xf numFmtId="164" fontId="0" fillId="3" borderId="8" xfId="1" applyFont="1" applyFill="1" applyBorder="1"/>
    <xf numFmtId="0" fontId="8" fillId="0" borderId="0" xfId="0" applyFont="1" applyFill="1" applyBorder="1"/>
    <xf numFmtId="164" fontId="0" fillId="0" borderId="0" xfId="1" applyFont="1" applyFill="1" applyBorder="1" applyAlignment="1">
      <alignment horizontal="center"/>
    </xf>
    <xf numFmtId="164"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0" fillId="0" borderId="0" xfId="0" applyAlignment="1">
      <alignment wrapText="1"/>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9" fillId="0" borderId="4" xfId="0" applyFont="1" applyBorder="1" applyAlignment="1">
      <alignment vertical="center" wrapText="1"/>
    </xf>
    <xf numFmtId="0" fontId="0" fillId="10" borderId="1" xfId="0" applyFill="1" applyBorder="1" applyAlignment="1">
      <alignment vertical="center" wrapText="1"/>
    </xf>
    <xf numFmtId="0" fontId="0" fillId="10" borderId="1" xfId="0" applyFill="1"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4" xfId="0" applyBorder="1" applyAlignment="1">
      <alignment vertical="top" wrapText="1"/>
    </xf>
    <xf numFmtId="9" fontId="0" fillId="0" borderId="1" xfId="0" applyNumberFormat="1" applyBorder="1" applyAlignment="1">
      <alignment horizontal="left" vertical="center" wrapText="1"/>
    </xf>
    <xf numFmtId="0" fontId="0" fillId="10" borderId="1" xfId="0" applyFill="1" applyBorder="1" applyAlignment="1">
      <alignment vertical="top" wrapText="1"/>
    </xf>
    <xf numFmtId="0" fontId="0" fillId="10" borderId="1" xfId="0" applyFill="1" applyBorder="1" applyAlignment="1">
      <alignment horizontal="center" vertical="center"/>
    </xf>
    <xf numFmtId="0" fontId="0" fillId="10" borderId="4" xfId="0" applyFill="1" applyBorder="1" applyAlignment="1">
      <alignment vertical="center" wrapText="1"/>
    </xf>
    <xf numFmtId="0" fontId="9" fillId="10" borderId="4" xfId="0" applyFont="1" applyFill="1" applyBorder="1" applyAlignment="1">
      <alignment vertical="center" wrapText="1"/>
    </xf>
    <xf numFmtId="0" fontId="0" fillId="10" borderId="1" xfId="0" applyFill="1" applyBorder="1" applyAlignment="1">
      <alignment horizontal="center" vertical="center" wrapText="1"/>
    </xf>
    <xf numFmtId="9" fontId="0" fillId="10" borderId="1" xfId="0" applyNumberFormat="1" applyFill="1" applyBorder="1" applyAlignment="1">
      <alignment horizontal="left" vertical="center" wrapText="1"/>
    </xf>
    <xf numFmtId="0" fontId="0" fillId="0" borderId="1" xfId="0" applyBorder="1" applyAlignment="1">
      <alignment vertical="center" wrapText="1"/>
    </xf>
    <xf numFmtId="165" fontId="0" fillId="0" borderId="0" xfId="0" applyNumberFormat="1" applyAlignment="1">
      <alignment vertical="center" wrapText="1"/>
    </xf>
    <xf numFmtId="0" fontId="17" fillId="0" borderId="1" xfId="0" applyFont="1" applyBorder="1" applyAlignment="1">
      <alignment vertical="center" wrapText="1"/>
    </xf>
    <xf numFmtId="0" fontId="0" fillId="0" borderId="0" xfId="0" applyAlignment="1">
      <alignment vertical="center" wrapText="1"/>
    </xf>
    <xf numFmtId="0" fontId="17" fillId="0" borderId="0" xfId="0" applyFont="1" applyAlignment="1">
      <alignment wrapText="1"/>
    </xf>
    <xf numFmtId="0" fontId="0" fillId="0" borderId="0" xfId="0" applyAlignment="1">
      <alignment vertical="center" wrapText="1"/>
    </xf>
    <xf numFmtId="0" fontId="0" fillId="9" borderId="1" xfId="0" applyFill="1" applyBorder="1" applyAlignment="1">
      <alignment vertical="center" wrapText="1"/>
    </xf>
    <xf numFmtId="0" fontId="0" fillId="10"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0" xfId="0" applyFont="1" applyFill="1" applyBorder="1" applyAlignment="1">
      <alignment horizontal="center" vertical="center" wrapText="1"/>
    </xf>
    <xf numFmtId="0" fontId="16" fillId="0" borderId="1" xfId="0" applyFont="1" applyFill="1" applyBorder="1" applyAlignment="1">
      <alignment horizontal="right" vertical="center" wrapText="1"/>
    </xf>
    <xf numFmtId="0" fontId="16" fillId="0" borderId="4" xfId="0" applyFont="1" applyFill="1" applyBorder="1" applyAlignment="1">
      <alignment horizontal="righ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9" fillId="0" borderId="3" xfId="0" applyFont="1" applyBorder="1" applyAlignment="1">
      <alignment vertical="center" wrapText="1"/>
    </xf>
    <xf numFmtId="0" fontId="16" fillId="11"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9" fillId="0" borderId="3"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9" fillId="0" borderId="3" xfId="0" applyFont="1" applyFill="1" applyBorder="1" applyAlignment="1">
      <alignment vertical="center" wrapText="1"/>
    </xf>
    <xf numFmtId="10" fontId="16" fillId="0" borderId="0" xfId="0" applyNumberFormat="1" applyFont="1" applyAlignment="1">
      <alignment horizontal="left" vertical="top" wrapText="1"/>
    </xf>
    <xf numFmtId="0" fontId="0" fillId="0" borderId="0" xfId="0" applyAlignment="1">
      <alignment wrapText="1"/>
    </xf>
    <xf numFmtId="0" fontId="17" fillId="9"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6"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6" fontId="0" fillId="12" borderId="1" xfId="0" applyNumberFormat="1" applyFill="1" applyBorder="1" applyAlignment="1">
      <alignment horizontal="center" vertical="center" wrapText="1"/>
    </xf>
    <xf numFmtId="166" fontId="0" fillId="9" borderId="1" xfId="0" applyNumberFormat="1" applyFill="1" applyBorder="1" applyAlignment="1">
      <alignment horizontal="center" vertical="center" wrapText="1"/>
    </xf>
    <xf numFmtId="0" fontId="17" fillId="10" borderId="1" xfId="0" applyFont="1" applyFill="1" applyBorder="1" applyAlignment="1">
      <alignment vertical="center" wrapText="1"/>
    </xf>
    <xf numFmtId="0" fontId="3" fillId="0" borderId="0" xfId="0" applyFont="1" applyFill="1" applyBorder="1" applyAlignment="1">
      <alignment horizontal="right" vertical="center" wrapText="1"/>
    </xf>
    <xf numFmtId="166" fontId="0" fillId="13" borderId="9" xfId="0" applyNumberFormat="1" applyFill="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167" fontId="0" fillId="3" borderId="1" xfId="1" applyNumberFormat="1" applyFont="1" applyFill="1" applyBorder="1"/>
    <xf numFmtId="0" fontId="0" fillId="9" borderId="1" xfId="0" applyFill="1" applyBorder="1" applyAlignment="1">
      <alignment vertical="center" wrapText="1"/>
    </xf>
    <xf numFmtId="0" fontId="0" fillId="10" borderId="1" xfId="0" applyFill="1" applyBorder="1" applyAlignment="1">
      <alignment vertical="center" wrapText="1"/>
    </xf>
    <xf numFmtId="0" fontId="22" fillId="0" borderId="0" xfId="0" applyFont="1" applyBorder="1" applyAlignment="1">
      <alignment wrapText="1"/>
    </xf>
    <xf numFmtId="0" fontId="8" fillId="14" borderId="0" xfId="0" applyFont="1" applyFill="1" applyAlignment="1">
      <alignment horizontal="center"/>
    </xf>
    <xf numFmtId="1" fontId="0" fillId="15" borderId="4" xfId="0" applyNumberFormat="1" applyFill="1" applyBorder="1" applyAlignment="1">
      <alignment horizontal="center"/>
    </xf>
    <xf numFmtId="2" fontId="0" fillId="15" borderId="4" xfId="0" applyNumberFormat="1" applyFill="1" applyBorder="1" applyAlignment="1">
      <alignment horizontal="center"/>
    </xf>
    <xf numFmtId="1" fontId="0" fillId="15" borderId="1" xfId="0" applyNumberFormat="1" applyFill="1" applyBorder="1" applyAlignment="1">
      <alignment horizontal="center"/>
    </xf>
    <xf numFmtId="0" fontId="0" fillId="15" borderId="1" xfId="0" applyFill="1" applyBorder="1" applyAlignment="1">
      <alignment horizontal="center"/>
    </xf>
    <xf numFmtId="1" fontId="0" fillId="3" borderId="3" xfId="1" applyNumberFormat="1" applyFont="1" applyFill="1" applyBorder="1"/>
    <xf numFmtId="164" fontId="0" fillId="3" borderId="3" xfId="1" applyFont="1" applyFill="1" applyBorder="1" applyAlignment="1">
      <alignment horizontal="center"/>
    </xf>
    <xf numFmtId="0" fontId="28" fillId="6" borderId="15" xfId="0" applyFont="1" applyFill="1" applyBorder="1" applyAlignment="1">
      <alignment vertical="center" wrapText="1"/>
    </xf>
    <xf numFmtId="0" fontId="28" fillId="6" borderId="16" xfId="0" applyFont="1" applyFill="1" applyBorder="1" applyAlignment="1">
      <alignment horizontal="center" vertical="center" wrapText="1"/>
    </xf>
    <xf numFmtId="0" fontId="28" fillId="7" borderId="16" xfId="0" applyFont="1" applyFill="1" applyBorder="1" applyAlignment="1">
      <alignment vertical="center" wrapText="1"/>
    </xf>
    <xf numFmtId="0" fontId="28" fillId="7" borderId="16" xfId="0" applyFont="1" applyFill="1" applyBorder="1" applyAlignment="1">
      <alignment horizontal="center" vertical="center" wrapText="1"/>
    </xf>
    <xf numFmtId="0" fontId="28" fillId="8" borderId="16" xfId="0" applyFont="1" applyFill="1" applyBorder="1" applyAlignment="1">
      <alignment vertical="center" wrapText="1"/>
    </xf>
    <xf numFmtId="0" fontId="28" fillId="8" borderId="17" xfId="0" applyFont="1" applyFill="1" applyBorder="1" applyAlignment="1">
      <alignment vertical="center" wrapText="1"/>
    </xf>
    <xf numFmtId="0" fontId="27" fillId="8" borderId="16" xfId="0" applyFont="1" applyFill="1" applyBorder="1" applyAlignment="1">
      <alignment vertical="center" wrapText="1"/>
    </xf>
    <xf numFmtId="0" fontId="27" fillId="8" borderId="17" xfId="0" applyFont="1" applyFill="1" applyBorder="1" applyAlignment="1">
      <alignment vertical="center" wrapText="1"/>
    </xf>
    <xf numFmtId="0" fontId="8" fillId="2" borderId="1" xfId="0" applyFont="1" applyFill="1" applyBorder="1" applyAlignment="1">
      <alignment horizontal="right"/>
    </xf>
    <xf numFmtId="0" fontId="18" fillId="0" borderId="0" xfId="0" applyFont="1" applyFill="1" applyBorder="1" applyAlignment="1">
      <alignment horizontal="right"/>
    </xf>
    <xf numFmtId="0" fontId="9" fillId="0" borderId="0" xfId="0" applyFont="1" applyBorder="1" applyAlignment="1">
      <alignment horizontal="left" vertical="center" wrapText="1"/>
    </xf>
    <xf numFmtId="0" fontId="9" fillId="0" borderId="0" xfId="0" applyFont="1" applyBorder="1" applyAlignment="1"/>
    <xf numFmtId="15" fontId="32" fillId="0" borderId="0" xfId="0" applyNumberFormat="1" applyFont="1"/>
    <xf numFmtId="0" fontId="34" fillId="0" borderId="0" xfId="0" applyFont="1" applyAlignment="1">
      <alignment vertical="center"/>
    </xf>
    <xf numFmtId="0" fontId="35" fillId="0" borderId="0" xfId="0" applyFont="1"/>
    <xf numFmtId="0" fontId="35" fillId="0" borderId="0" xfId="0" applyFont="1" applyAlignment="1">
      <alignment vertical="center"/>
    </xf>
    <xf numFmtId="0" fontId="35" fillId="0" borderId="0" xfId="0" applyFont="1" applyAlignment="1">
      <alignment horizontal="left" vertical="top"/>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3" fillId="0" borderId="0" xfId="0" applyFont="1"/>
    <xf numFmtId="0" fontId="24" fillId="0" borderId="1" xfId="0" applyFont="1" applyFill="1" applyBorder="1" applyAlignment="1">
      <alignment horizontal="left" vertical="top" wrapText="1"/>
    </xf>
    <xf numFmtId="0" fontId="24" fillId="0" borderId="1" xfId="0" applyFont="1" applyFill="1" applyBorder="1" applyAlignment="1">
      <alignment horizontal="left" vertical="top" textRotation="90" wrapText="1"/>
    </xf>
    <xf numFmtId="0" fontId="24" fillId="0" borderId="1" xfId="0" applyFont="1" applyFill="1" applyBorder="1" applyAlignment="1">
      <alignment wrapText="1"/>
    </xf>
    <xf numFmtId="0" fontId="24" fillId="0" borderId="7" xfId="0" applyFont="1" applyFill="1" applyBorder="1" applyAlignment="1">
      <alignment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top" textRotation="90" wrapText="1"/>
    </xf>
    <xf numFmtId="0" fontId="24" fillId="0" borderId="8" xfId="0" applyFont="1" applyFill="1" applyBorder="1" applyAlignment="1">
      <alignment horizontal="left" vertical="top" wrapText="1"/>
    </xf>
    <xf numFmtId="0" fontId="22" fillId="0" borderId="1" xfId="0" applyFont="1" applyFill="1" applyBorder="1" applyAlignment="1">
      <alignment wrapText="1"/>
    </xf>
    <xf numFmtId="0" fontId="24" fillId="0" borderId="1" xfId="0" applyFont="1" applyFill="1" applyBorder="1" applyAlignment="1">
      <alignment horizontal="left" vertical="center" textRotation="90" wrapText="1"/>
    </xf>
    <xf numFmtId="0" fontId="39" fillId="0" borderId="1" xfId="0" applyFont="1" applyFill="1" applyBorder="1" applyAlignment="1">
      <alignment horizontal="left" vertical="top" wrapText="1"/>
    </xf>
    <xf numFmtId="0" fontId="39" fillId="0" borderId="1" xfId="0" applyFont="1" applyFill="1" applyBorder="1" applyAlignment="1">
      <alignment horizontal="left" vertical="top" textRotation="90" wrapText="1"/>
    </xf>
    <xf numFmtId="0" fontId="39" fillId="0" borderId="1" xfId="0" applyFont="1" applyFill="1" applyBorder="1" applyAlignment="1">
      <alignment wrapText="1"/>
    </xf>
    <xf numFmtId="0" fontId="39" fillId="0" borderId="1" xfId="0" applyFont="1" applyFill="1" applyBorder="1" applyAlignment="1">
      <alignment vertical="top" wrapText="1"/>
    </xf>
    <xf numFmtId="0" fontId="39" fillId="0" borderId="4" xfId="0" applyFont="1" applyFill="1" applyBorder="1" applyAlignment="1">
      <alignment horizontal="left" vertical="top" textRotation="90" wrapText="1"/>
    </xf>
    <xf numFmtId="0" fontId="39" fillId="0" borderId="4" xfId="0" applyFont="1" applyFill="1" applyBorder="1" applyAlignment="1">
      <alignment horizontal="left" vertical="top" wrapText="1"/>
    </xf>
    <xf numFmtId="0" fontId="39" fillId="0" borderId="1" xfId="0" applyFont="1" applyBorder="1" applyAlignment="1">
      <alignment wrapText="1"/>
    </xf>
    <xf numFmtId="0" fontId="39" fillId="0" borderId="1" xfId="0" applyFont="1" applyBorder="1" applyAlignment="1">
      <alignment horizontal="left" vertical="top" wrapText="1"/>
    </xf>
    <xf numFmtId="0" fontId="39" fillId="0" borderId="1" xfId="0" applyFont="1" applyBorder="1" applyAlignment="1">
      <alignment horizontal="left" vertical="top" textRotation="90" wrapText="1"/>
    </xf>
    <xf numFmtId="0" fontId="40" fillId="0" borderId="0" xfId="0" applyFont="1" applyAlignment="1">
      <alignment vertical="center"/>
    </xf>
    <xf numFmtId="0" fontId="17" fillId="0" borderId="0" xfId="0" applyFont="1"/>
    <xf numFmtId="0" fontId="35" fillId="0" borderId="0" xfId="0" applyFont="1" applyAlignment="1">
      <alignment horizontal="left" vertical="top" wrapText="1"/>
    </xf>
    <xf numFmtId="0" fontId="36"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1" xfId="0" applyFont="1" applyFill="1" applyBorder="1" applyAlignment="1">
      <alignment wrapText="1"/>
    </xf>
    <xf numFmtId="0" fontId="4" fillId="0" borderId="0" xfId="0"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27" fillId="6" borderId="13"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8" borderId="5" xfId="0" applyFont="1" applyFill="1" applyBorder="1" applyAlignment="1">
      <alignment horizontal="left" vertical="center" wrapText="1"/>
    </xf>
    <xf numFmtId="0" fontId="27" fillId="8" borderId="6" xfId="0" applyFont="1" applyFill="1" applyBorder="1" applyAlignment="1">
      <alignment horizontal="left" vertical="center" wrapText="1"/>
    </xf>
    <xf numFmtId="0" fontId="27" fillId="8" borderId="14" xfId="0" applyFont="1" applyFill="1" applyBorder="1" applyAlignment="1">
      <alignment horizontal="left" vertical="center" wrapText="1"/>
    </xf>
    <xf numFmtId="0" fontId="9" fillId="12" borderId="8" xfId="0" applyFont="1" applyFill="1" applyBorder="1" applyAlignment="1">
      <alignment horizontal="center" vertical="center" wrapText="1"/>
    </xf>
    <xf numFmtId="0" fontId="0" fillId="12" borderId="4" xfId="0" applyFill="1" applyBorder="1" applyAlignment="1">
      <alignment vertical="center"/>
    </xf>
    <xf numFmtId="0" fontId="8" fillId="14" borderId="0" xfId="0" applyFont="1" applyFill="1" applyAlignment="1">
      <alignment horizontal="center"/>
    </xf>
    <xf numFmtId="0" fontId="8" fillId="16" borderId="0" xfId="0" applyFont="1" applyFill="1" applyAlignment="1">
      <alignment horizontal="center"/>
    </xf>
    <xf numFmtId="0" fontId="31" fillId="2" borderId="21"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22" xfId="0" applyFont="1" applyFill="1" applyBorder="1" applyAlignment="1">
      <alignment horizontal="right" vertical="center" wrapText="1"/>
    </xf>
    <xf numFmtId="0" fontId="31" fillId="2" borderId="23" xfId="0" applyFont="1" applyFill="1" applyBorder="1" applyAlignment="1">
      <alignment horizontal="right"/>
    </xf>
    <xf numFmtId="0" fontId="31" fillId="2" borderId="0" xfId="0" applyFont="1" applyFill="1" applyBorder="1" applyAlignment="1">
      <alignment horizontal="right"/>
    </xf>
    <xf numFmtId="0" fontId="31" fillId="2" borderId="24" xfId="0" applyFont="1" applyFill="1" applyBorder="1" applyAlignment="1">
      <alignment horizontal="right"/>
    </xf>
    <xf numFmtId="0" fontId="31" fillId="2" borderId="25" xfId="0" applyFont="1" applyFill="1" applyBorder="1" applyAlignment="1">
      <alignment horizontal="right"/>
    </xf>
    <xf numFmtId="0" fontId="31" fillId="2" borderId="26" xfId="0" applyFont="1" applyFill="1" applyBorder="1" applyAlignment="1">
      <alignment horizontal="right"/>
    </xf>
    <xf numFmtId="0" fontId="31" fillId="2" borderId="27" xfId="0" applyFont="1" applyFill="1" applyBorder="1" applyAlignment="1">
      <alignment horizontal="right"/>
    </xf>
    <xf numFmtId="0" fontId="31" fillId="17" borderId="21" xfId="0" applyFont="1" applyFill="1" applyBorder="1" applyAlignment="1">
      <alignment horizontal="right" vertical="center" wrapText="1"/>
    </xf>
    <xf numFmtId="0" fontId="31" fillId="17" borderId="2" xfId="0" applyFont="1" applyFill="1" applyBorder="1" applyAlignment="1">
      <alignment horizontal="right" vertical="center" wrapText="1"/>
    </xf>
    <xf numFmtId="0" fontId="31" fillId="17" borderId="22" xfId="0" applyFont="1" applyFill="1" applyBorder="1" applyAlignment="1">
      <alignment horizontal="right"/>
    </xf>
    <xf numFmtId="0" fontId="31" fillId="17" borderId="23" xfId="0" applyFont="1" applyFill="1" applyBorder="1" applyAlignment="1">
      <alignment horizontal="right" vertical="center" wrapText="1"/>
    </xf>
    <xf numFmtId="0" fontId="31" fillId="17" borderId="0" xfId="0" applyFont="1" applyFill="1" applyBorder="1" applyAlignment="1">
      <alignment horizontal="right" vertical="center" wrapText="1"/>
    </xf>
    <xf numFmtId="0" fontId="31" fillId="17" borderId="24" xfId="0" applyFont="1" applyFill="1" applyBorder="1" applyAlignment="1">
      <alignment horizontal="right"/>
    </xf>
    <xf numFmtId="0" fontId="31" fillId="17" borderId="25" xfId="0" applyFont="1" applyFill="1" applyBorder="1" applyAlignment="1">
      <alignment horizontal="right" vertical="center"/>
    </xf>
    <xf numFmtId="0" fontId="31" fillId="17" borderId="26" xfId="0" applyFont="1" applyFill="1" applyBorder="1" applyAlignment="1">
      <alignment horizontal="right" vertical="center"/>
    </xf>
    <xf numFmtId="0" fontId="31" fillId="17" borderId="27" xfId="0" applyFont="1" applyFill="1" applyBorder="1" applyAlignment="1">
      <alignment horizontal="right"/>
    </xf>
    <xf numFmtId="2" fontId="8" fillId="17"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9"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2" fillId="10" borderId="5" xfId="0" applyFont="1" applyFill="1" applyBorder="1" applyAlignment="1">
      <alignment horizontal="center" vertical="top"/>
    </xf>
    <xf numFmtId="0" fontId="2" fillId="10" borderId="6" xfId="0" applyFont="1" applyFill="1" applyBorder="1" applyAlignment="1">
      <alignment horizontal="center"/>
    </xf>
    <xf numFmtId="0" fontId="0" fillId="10" borderId="1" xfId="0" applyFill="1" applyBorder="1" applyAlignment="1">
      <alignment vertical="center" wrapText="1"/>
    </xf>
    <xf numFmtId="0" fontId="0" fillId="10"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41"/>
          <c:y val="7.1215485564304459E-2"/>
          <c:w val="0.84931703849519469"/>
          <c:h val="0.49732939632546486"/>
        </c:manualLayout>
      </c:layout>
      <c:lineChart>
        <c:grouping val="standard"/>
        <c:varyColors val="0"/>
        <c:ser>
          <c:idx val="0"/>
          <c:order val="0"/>
          <c:tx>
            <c:v>Preceding Year Combined Operators Monthly Reportable Incident rate (per 1000FH)</c:v>
          </c:tx>
          <c:cat>
            <c:strRef>
              <c:f>'3. Indicator Data'!$B$5:$B$16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'3. Indicator Data'!$E$5:$E$16</c:f>
              <c:numCache>
                <c:formatCode>0.00</c:formatCode>
                <c:ptCount val="12"/>
                <c:pt idx="0">
                  <c:v>0.19291388709907673</c:v>
                </c:pt>
                <c:pt idx="1">
                  <c:v>0.30987842849493286</c:v>
                </c:pt>
                <c:pt idx="2">
                  <c:v>0.13119871770121855</c:v>
                </c:pt>
                <c:pt idx="3">
                  <c:v>7.6172238380258286E-2</c:v>
                </c:pt>
                <c:pt idx="4">
                  <c:v>0.16655134528148011</c:v>
                </c:pt>
                <c:pt idx="5">
                  <c:v>0.1139109148299481</c:v>
                </c:pt>
                <c:pt idx="6">
                  <c:v>9.2445672451670333E-2</c:v>
                </c:pt>
                <c:pt idx="7">
                  <c:v>0.24054758993519276</c:v>
                </c:pt>
                <c:pt idx="8">
                  <c:v>0.13363236438414952</c:v>
                </c:pt>
                <c:pt idx="9">
                  <c:v>0.18852984427434863</c:v>
                </c:pt>
                <c:pt idx="10">
                  <c:v>0.13631151933598376</c:v>
                </c:pt>
                <c:pt idx="11">
                  <c:v>0.16979216307292122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0.16265705710343173</c:v>
                </c:pt>
                <c:pt idx="1">
                  <c:v>0.16265705710343173</c:v>
                </c:pt>
                <c:pt idx="2">
                  <c:v>0.16265705710343173</c:v>
                </c:pt>
                <c:pt idx="3">
                  <c:v>0.16265705710343173</c:v>
                </c:pt>
                <c:pt idx="4">
                  <c:v>0.16265705710343173</c:v>
                </c:pt>
                <c:pt idx="5">
                  <c:v>0.16265705710343173</c:v>
                </c:pt>
                <c:pt idx="6">
                  <c:v>0.16265705710343173</c:v>
                </c:pt>
                <c:pt idx="7">
                  <c:v>0.16265705710343173</c:v>
                </c:pt>
                <c:pt idx="8">
                  <c:v>0.16265705710343173</c:v>
                </c:pt>
                <c:pt idx="9">
                  <c:v>0.16265705710343173</c:v>
                </c:pt>
                <c:pt idx="10">
                  <c:v>0.16265705710343173</c:v>
                </c:pt>
                <c:pt idx="11">
                  <c:v>0.16265705710343173</c:v>
                </c:pt>
              </c:numCache>
            </c:numRef>
          </c:val>
          <c:smooth val="0"/>
        </c:ser>
        <c:dLbls>
          <c:showLegendKey val="0"/>
          <c:showVal val="0"/>
          <c:showCatName val="0"/>
          <c:showSerName val="0"/>
          <c:showPercent val="0"/>
          <c:showBubbleSize val="0"/>
        </c:dLbls>
        <c:marker val="1"/>
        <c:smooth val="0"/>
        <c:axId val="100201472"/>
        <c:axId val="90393984"/>
      </c:lineChart>
      <c:catAx>
        <c:axId val="100201472"/>
        <c:scaling>
          <c:orientation val="minMax"/>
        </c:scaling>
        <c:delete val="0"/>
        <c:axPos val="b"/>
        <c:majorTickMark val="out"/>
        <c:minorTickMark val="none"/>
        <c:tickLblPos val="nextTo"/>
        <c:crossAx val="90393984"/>
        <c:crosses val="autoZero"/>
        <c:auto val="1"/>
        <c:lblAlgn val="ctr"/>
        <c:lblOffset val="100"/>
        <c:noMultiLvlLbl val="0"/>
      </c:catAx>
      <c:valAx>
        <c:axId val="90393984"/>
        <c:scaling>
          <c:orientation val="minMax"/>
          <c:max val="0.4"/>
        </c:scaling>
        <c:delete val="0"/>
        <c:axPos val="l"/>
        <c:majorGridlines/>
        <c:numFmt formatCode="0.00" sourceLinked="1"/>
        <c:majorTickMark val="out"/>
        <c:minorTickMark val="none"/>
        <c:tickLblPos val="nextTo"/>
        <c:crossAx val="100201472"/>
        <c:crosses val="autoZero"/>
        <c:crossBetween val="between"/>
      </c:valAx>
    </c:plotArea>
    <c:legend>
      <c:legendPos val="b"/>
      <c:layout>
        <c:manualLayout>
          <c:xMode val="edge"/>
          <c:yMode val="edge"/>
          <c:x val="4.9999883347914893E-2"/>
          <c:y val="0.6693853018372703"/>
          <c:w val="0.75197227956714263"/>
          <c:h val="0.20303470209546431"/>
        </c:manualLayout>
      </c:layout>
      <c:overlay val="0"/>
      <c:txPr>
        <a:bodyPr/>
        <a:lstStyle/>
        <a:p>
          <a:pPr>
            <a:defRPr b="1" i="0" cap="all" baseline="0">
              <a:solidFill>
                <a:schemeClr val="tx2"/>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884981044036349E-2"/>
          <c:y val="6.7581230979366913E-2"/>
          <c:w val="0.82272518429998764"/>
          <c:h val="0.4995928460129665"/>
        </c:manualLayout>
      </c:layout>
      <c:lineChart>
        <c:grouping val="standard"/>
        <c:varyColors val="0"/>
        <c:ser>
          <c:idx val="0"/>
          <c:order val="0"/>
          <c:tx>
            <c:v>Current Year Combined Operators Monthly Reportable Incident rate (per 1000 FH)</c:v>
          </c:tx>
          <c:spPr>
            <a:ln>
              <a:solidFill>
                <a:srgbClr val="F79646">
                  <a:lumMod val="75000"/>
                </a:srgbClr>
              </a:solidFill>
            </a:ln>
          </c:spPr>
          <c:marker>
            <c:spPr>
              <a:ln>
                <a:solidFill>
                  <a:schemeClr val="accent6">
                    <a:lumMod val="75000"/>
                  </a:schemeClr>
                </a:solidFill>
              </a:ln>
            </c:spPr>
          </c:marker>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Data'!$K$5:$K$17</c:f>
              <c:numCache>
                <c:formatCode>0.00</c:formatCode>
                <c:ptCount val="13"/>
                <c:pt idx="0">
                  <c:v>0.16979216307292122</c:v>
                </c:pt>
                <c:pt idx="1">
                  <c:v>0.17430054643221307</c:v>
                </c:pt>
                <c:pt idx="2">
                  <c:v>0.18060892298384001</c:v>
                </c:pt>
                <c:pt idx="3">
                  <c:v>0.20693972363199908</c:v>
                </c:pt>
                <c:pt idx="4">
                  <c:v>0.23316762887174847</c:v>
                </c:pt>
                <c:pt idx="5">
                  <c:v>0.27386265366591495</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9.5869467929414216E-3"/>
                  <c:y val="-1.302932041663747E-2"/>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Data'!$L$5:$L$17</c:f>
              <c:numCache>
                <c:formatCode>0.00</c:formatCode>
                <c:ptCount val="13"/>
                <c:pt idx="1">
                  <c:v>0.22504269610973032</c:v>
                </c:pt>
                <c:pt idx="2">
                  <c:v>0.22504269610973032</c:v>
                </c:pt>
                <c:pt idx="3">
                  <c:v>0.22504269610973032</c:v>
                </c:pt>
                <c:pt idx="4">
                  <c:v>0.22504269610973032</c:v>
                </c:pt>
                <c:pt idx="5">
                  <c:v>0.22504269610973032</c:v>
                </c:pt>
                <c:pt idx="6">
                  <c:v>0.22504269610973032</c:v>
                </c:pt>
                <c:pt idx="7">
                  <c:v>0.22504269610973032</c:v>
                </c:pt>
                <c:pt idx="8">
                  <c:v>0.22504269610973032</c:v>
                </c:pt>
                <c:pt idx="9">
                  <c:v>0.22504269610973032</c:v>
                </c:pt>
                <c:pt idx="10">
                  <c:v>0.22504269610973032</c:v>
                </c:pt>
                <c:pt idx="11">
                  <c:v>0.22504269610973032</c:v>
                </c:pt>
                <c:pt idx="12">
                  <c:v>0.22504269610973032</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9.5869467929414216E-3"/>
                  <c:y val="-4.3431068055457709E-3"/>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Data'!$M$5:$M$17</c:f>
              <c:numCache>
                <c:formatCode>0.00</c:formatCode>
                <c:ptCount val="13"/>
                <c:pt idx="1">
                  <c:v>0.28742833511602894</c:v>
                </c:pt>
                <c:pt idx="2">
                  <c:v>0.28742833511602894</c:v>
                </c:pt>
                <c:pt idx="3">
                  <c:v>0.28742833511602894</c:v>
                </c:pt>
                <c:pt idx="4">
                  <c:v>0.28742833511602894</c:v>
                </c:pt>
                <c:pt idx="5">
                  <c:v>0.28742833511602894</c:v>
                </c:pt>
                <c:pt idx="6">
                  <c:v>0.28742833511602894</c:v>
                </c:pt>
                <c:pt idx="7">
                  <c:v>0.28742833511602894</c:v>
                </c:pt>
                <c:pt idx="8">
                  <c:v>0.28742833511602894</c:v>
                </c:pt>
                <c:pt idx="9">
                  <c:v>0.28742833511602894</c:v>
                </c:pt>
                <c:pt idx="10">
                  <c:v>0.28742833511602894</c:v>
                </c:pt>
                <c:pt idx="11">
                  <c:v>0.28742833511602894</c:v>
                </c:pt>
                <c:pt idx="12">
                  <c:v>0.28742833511602894</c:v>
                </c:pt>
              </c:numCache>
            </c:numRef>
          </c:val>
          <c:smooth val="0"/>
        </c:ser>
        <c:ser>
          <c:idx val="3"/>
          <c:order val="3"/>
          <c:tx>
            <c:v>2010 Ave + 3SD (Alert if 1 pt exceed)</c:v>
          </c:tx>
          <c:spPr>
            <a:ln w="25400">
              <a:solidFill>
                <a:srgbClr val="7030A0"/>
              </a:solidFill>
            </a:ln>
          </c:spPr>
          <c:marker>
            <c:symbol val="none"/>
          </c:marker>
          <c:dLbls>
            <c:dLbl>
              <c:idx val="12"/>
              <c:layout>
                <c:manualLayout>
                  <c:x val="1.2959347823457552E-2"/>
                  <c:y val="-6.7000116956104534E-3"/>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Data'!$N$5:$N$17</c:f>
              <c:numCache>
                <c:formatCode>0.00</c:formatCode>
                <c:ptCount val="13"/>
                <c:pt idx="1">
                  <c:v>0.34981397412232751</c:v>
                </c:pt>
                <c:pt idx="2">
                  <c:v>0.34981397412232751</c:v>
                </c:pt>
                <c:pt idx="3">
                  <c:v>0.34981397412232751</c:v>
                </c:pt>
                <c:pt idx="4">
                  <c:v>0.34981397412232751</c:v>
                </c:pt>
                <c:pt idx="5">
                  <c:v>0.34981397412232751</c:v>
                </c:pt>
                <c:pt idx="6">
                  <c:v>0.34981397412232751</c:v>
                </c:pt>
                <c:pt idx="7">
                  <c:v>0.34981397412232751</c:v>
                </c:pt>
                <c:pt idx="8">
                  <c:v>0.34981397412232751</c:v>
                </c:pt>
                <c:pt idx="9">
                  <c:v>0.34981397412232751</c:v>
                </c:pt>
                <c:pt idx="10">
                  <c:v>0.34981397412232751</c:v>
                </c:pt>
                <c:pt idx="11">
                  <c:v>0.34981397412232751</c:v>
                </c:pt>
                <c:pt idx="12">
                  <c:v>0.34981397412232751</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3.0721966205838301E-3"/>
                  <c:y val="-4.3431068055457709E-3"/>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Data'!$O$5:$O$17</c:f>
              <c:numCache>
                <c:formatCode>0.00</c:formatCode>
                <c:ptCount val="13"/>
                <c:pt idx="1">
                  <c:v>0.15452420424826013</c:v>
                </c:pt>
                <c:pt idx="2">
                  <c:v>0.15452420424826013</c:v>
                </c:pt>
                <c:pt idx="3">
                  <c:v>0.15452420424826013</c:v>
                </c:pt>
                <c:pt idx="4">
                  <c:v>0.15452420424826013</c:v>
                </c:pt>
                <c:pt idx="5">
                  <c:v>0.15452420424826013</c:v>
                </c:pt>
                <c:pt idx="6">
                  <c:v>0.15452420424826013</c:v>
                </c:pt>
                <c:pt idx="7">
                  <c:v>0.15452420424826013</c:v>
                </c:pt>
                <c:pt idx="8">
                  <c:v>0.15452420424826013</c:v>
                </c:pt>
                <c:pt idx="9">
                  <c:v>0.15452420424826013</c:v>
                </c:pt>
                <c:pt idx="10">
                  <c:v>0.15452420424826013</c:v>
                </c:pt>
                <c:pt idx="11">
                  <c:v>0.15452420424826013</c:v>
                </c:pt>
                <c:pt idx="12">
                  <c:v>0.15452420424826013</c:v>
                </c:pt>
              </c:numCache>
            </c:numRef>
          </c:val>
          <c:smooth val="0"/>
        </c:ser>
        <c:dLbls>
          <c:showLegendKey val="0"/>
          <c:showVal val="0"/>
          <c:showCatName val="0"/>
          <c:showSerName val="0"/>
          <c:showPercent val="0"/>
          <c:showBubbleSize val="0"/>
        </c:dLbls>
        <c:marker val="1"/>
        <c:smooth val="0"/>
        <c:axId val="100203008"/>
        <c:axId val="90395712"/>
      </c:lineChart>
      <c:catAx>
        <c:axId val="100203008"/>
        <c:scaling>
          <c:orientation val="minMax"/>
        </c:scaling>
        <c:delete val="0"/>
        <c:axPos val="b"/>
        <c:majorTickMark val="out"/>
        <c:minorTickMark val="none"/>
        <c:tickLblPos val="nextTo"/>
        <c:crossAx val="90395712"/>
        <c:crosses val="autoZero"/>
        <c:auto val="1"/>
        <c:lblAlgn val="ctr"/>
        <c:lblOffset val="100"/>
        <c:noMultiLvlLbl val="0"/>
      </c:catAx>
      <c:valAx>
        <c:axId val="90395712"/>
        <c:scaling>
          <c:orientation val="minMax"/>
          <c:max val="0.4"/>
        </c:scaling>
        <c:delete val="1"/>
        <c:axPos val="l"/>
        <c:majorGridlines/>
        <c:numFmt formatCode="0.00" sourceLinked="1"/>
        <c:majorTickMark val="out"/>
        <c:minorTickMark val="none"/>
        <c:tickLblPos val="none"/>
        <c:crossAx val="100203008"/>
        <c:crosses val="autoZero"/>
        <c:crossBetween val="between"/>
      </c:valAx>
    </c:plotArea>
    <c:legend>
      <c:legendPos val="b"/>
      <c:legendEntry>
        <c:idx val="0"/>
        <c:txPr>
          <a:bodyPr/>
          <a:lstStyle/>
          <a:p>
            <a:pPr>
              <a:defRPr b="1" i="0" cap="all" baseline="0">
                <a:solidFill>
                  <a:schemeClr val="tx2"/>
                </a:solidFill>
              </a:defRPr>
            </a:pPr>
            <a:endParaRPr lang="es-PE"/>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PE"/>
          </a:p>
        </c:txPr>
      </c:legendEntry>
      <c:layout>
        <c:manualLayout>
          <c:xMode val="edge"/>
          <c:yMode val="edge"/>
          <c:x val="2.9914057000671186E-2"/>
          <c:y val="0.68690425537246769"/>
          <c:w val="0.74391717164386761"/>
          <c:h val="0.20303477152864363"/>
        </c:manualLayout>
      </c:layout>
      <c:overlay val="0"/>
      <c:txPr>
        <a:bodyPr/>
        <a:lstStyle/>
        <a:p>
          <a:pPr>
            <a:defRPr baseline="0">
              <a:solidFill>
                <a:srgbClr val="C00000"/>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19050</xdr:rowOff>
    </xdr:to>
    <xdr:grpSp>
      <xdr:nvGrpSpPr>
        <xdr:cNvPr id="21" name="Group 20"/>
        <xdr:cNvGrpSpPr/>
      </xdr:nvGrpSpPr>
      <xdr:grpSpPr>
        <a:xfrm>
          <a:off x="209550" y="438150"/>
          <a:ext cx="8286750" cy="5334000"/>
          <a:chOff x="200025" y="457200"/>
          <a:chExt cx="8258175" cy="5924550"/>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76548"/>
            <a:chOff x="209550" y="3505202"/>
            <a:chExt cx="8229600" cy="2876548"/>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2100"/>
              <a:ext cx="4086225" cy="10096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L9" sqref="L9"/>
    </sheetView>
  </sheetViews>
  <sheetFormatPr defaultRowHeight="13.8" x14ac:dyDescent="0.25"/>
  <cols>
    <col min="7" max="7" width="9.5546875" bestFit="1" customWidth="1"/>
    <col min="9" max="9" width="9.6640625" bestFit="1" customWidth="1"/>
  </cols>
  <sheetData>
    <row r="1" spans="1:11" ht="17.399999999999999" x14ac:dyDescent="0.3">
      <c r="A1" s="3" t="s">
        <v>136</v>
      </c>
      <c r="G1" s="126">
        <v>41704</v>
      </c>
    </row>
    <row r="3" spans="1:11" ht="15.6" x14ac:dyDescent="0.3">
      <c r="A3" s="2" t="s">
        <v>91</v>
      </c>
      <c r="B3" s="95"/>
      <c r="C3" s="95"/>
      <c r="D3" s="95"/>
      <c r="E3" s="95"/>
      <c r="F3" s="95"/>
      <c r="G3" s="95"/>
      <c r="H3" s="95"/>
      <c r="I3" s="95"/>
      <c r="J3" s="95"/>
    </row>
    <row r="4" spans="1:11" ht="15.6" x14ac:dyDescent="0.3">
      <c r="A4" s="95" t="s">
        <v>92</v>
      </c>
      <c r="B4" s="95" t="s">
        <v>96</v>
      </c>
      <c r="C4" s="95"/>
      <c r="D4" s="95"/>
      <c r="E4" s="95"/>
      <c r="F4" s="95"/>
      <c r="G4" s="95"/>
      <c r="H4" s="95"/>
      <c r="I4" s="95"/>
      <c r="J4" s="95"/>
    </row>
    <row r="5" spans="1:11" ht="15.6" x14ac:dyDescent="0.3">
      <c r="A5" s="95" t="s">
        <v>93</v>
      </c>
      <c r="B5" s="95" t="s">
        <v>99</v>
      </c>
      <c r="C5" s="95"/>
      <c r="D5" s="95"/>
      <c r="E5" s="95"/>
      <c r="F5" s="95"/>
      <c r="G5" s="95"/>
      <c r="H5" s="95"/>
      <c r="I5" s="95"/>
      <c r="J5" s="95"/>
    </row>
    <row r="6" spans="1:11" ht="15.6" x14ac:dyDescent="0.3">
      <c r="A6" s="95" t="s">
        <v>94</v>
      </c>
      <c r="B6" s="95" t="s">
        <v>97</v>
      </c>
      <c r="C6" s="95"/>
      <c r="D6" s="95"/>
      <c r="E6" s="95"/>
      <c r="F6" s="95"/>
      <c r="G6" s="95"/>
      <c r="H6" s="95"/>
      <c r="I6" s="95"/>
      <c r="J6" s="95"/>
    </row>
    <row r="7" spans="1:11" ht="15.6" x14ac:dyDescent="0.3">
      <c r="A7" s="95" t="s">
        <v>95</v>
      </c>
      <c r="B7" s="95" t="s">
        <v>126</v>
      </c>
      <c r="C7" s="95"/>
      <c r="D7" s="95"/>
      <c r="E7" s="95"/>
      <c r="F7" s="95"/>
      <c r="G7" s="95"/>
      <c r="H7" s="95"/>
      <c r="I7" s="95"/>
      <c r="J7" s="95"/>
    </row>
    <row r="9" spans="1:11" ht="14.4" x14ac:dyDescent="0.25">
      <c r="A9" s="153" t="s">
        <v>144</v>
      </c>
      <c r="B9" s="154"/>
      <c r="C9" s="154"/>
      <c r="D9" s="154"/>
      <c r="E9" s="154"/>
      <c r="F9" s="154"/>
      <c r="G9" s="154"/>
      <c r="H9" s="154"/>
      <c r="I9" s="154"/>
      <c r="J9" s="154"/>
      <c r="K9" s="154"/>
    </row>
    <row r="10" spans="1:11" x14ac:dyDescent="0.25">
      <c r="A10" s="154" t="s">
        <v>157</v>
      </c>
      <c r="B10" s="154"/>
      <c r="C10" s="154"/>
      <c r="D10" s="154"/>
      <c r="E10" s="154"/>
      <c r="F10" s="154"/>
      <c r="G10" s="154"/>
      <c r="H10" s="154"/>
      <c r="I10" s="154"/>
      <c r="J10" s="154"/>
      <c r="K10" s="154"/>
    </row>
    <row r="11" spans="1:11" x14ac:dyDescent="0.25">
      <c r="A11" s="154" t="s">
        <v>145</v>
      </c>
      <c r="B11" s="154"/>
      <c r="C11" s="154"/>
      <c r="D11" s="154"/>
      <c r="E11" s="154"/>
      <c r="F11" s="154"/>
      <c r="G11" s="154"/>
      <c r="H11" s="154"/>
      <c r="I11" s="154"/>
      <c r="J11" s="154"/>
      <c r="K11" s="154"/>
    </row>
    <row r="12" spans="1:11" x14ac:dyDescent="0.25">
      <c r="A12" s="154" t="s">
        <v>146</v>
      </c>
      <c r="B12" s="154"/>
      <c r="C12" s="154"/>
      <c r="D12" s="154"/>
      <c r="E12" s="154"/>
      <c r="F12" s="154"/>
      <c r="G12" s="154"/>
      <c r="H12" s="154"/>
      <c r="I12" s="154"/>
      <c r="J12" s="154"/>
      <c r="K12" s="154"/>
    </row>
    <row r="13" spans="1:11" x14ac:dyDescent="0.25">
      <c r="A13" s="154"/>
      <c r="B13" s="154"/>
      <c r="C13" s="154"/>
      <c r="D13" s="154"/>
      <c r="E13" s="154"/>
      <c r="F13" s="154"/>
      <c r="G13" s="154"/>
      <c r="H13" s="154"/>
      <c r="I13" s="154"/>
      <c r="J13" s="154"/>
      <c r="K13" s="154"/>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10" zoomScale="80" zoomScaleNormal="80" workbookViewId="0">
      <selection activeCell="Q9" sqref="Q9"/>
    </sheetView>
  </sheetViews>
  <sheetFormatPr defaultRowHeight="13.8" x14ac:dyDescent="0.25"/>
  <cols>
    <col min="1" max="1" width="5.6640625" style="41" customWidth="1"/>
  </cols>
  <sheetData>
    <row r="1" spans="1:14" ht="17.399999999999999" x14ac:dyDescent="0.3">
      <c r="A1" s="3" t="s">
        <v>147</v>
      </c>
    </row>
    <row r="2" spans="1:14" ht="18" x14ac:dyDescent="0.35">
      <c r="A2" s="127" t="s">
        <v>148</v>
      </c>
      <c r="B2" s="128"/>
      <c r="C2" s="128"/>
      <c r="D2" s="128"/>
      <c r="E2" s="128"/>
      <c r="F2" s="128"/>
      <c r="G2" s="128"/>
      <c r="H2" s="128"/>
      <c r="I2" s="128"/>
      <c r="J2" s="128"/>
      <c r="K2" s="128"/>
      <c r="L2" s="128"/>
      <c r="M2" s="128"/>
      <c r="N2" s="128"/>
    </row>
    <row r="3" spans="1:14" ht="18" x14ac:dyDescent="0.35">
      <c r="A3" s="129"/>
      <c r="B3" s="128"/>
      <c r="C3" s="128"/>
      <c r="D3" s="128"/>
      <c r="E3" s="128"/>
      <c r="F3" s="128"/>
      <c r="G3" s="128"/>
      <c r="H3" s="128"/>
      <c r="I3" s="128"/>
      <c r="J3" s="128"/>
      <c r="K3" s="128"/>
      <c r="L3" s="128"/>
      <c r="M3" s="128"/>
      <c r="N3" s="128"/>
    </row>
    <row r="4" spans="1:14" ht="18" x14ac:dyDescent="0.25">
      <c r="A4" s="130">
        <v>1</v>
      </c>
      <c r="B4" s="131" t="s">
        <v>149</v>
      </c>
      <c r="C4" s="132"/>
      <c r="D4" s="132"/>
      <c r="E4" s="132"/>
      <c r="F4" s="132"/>
      <c r="G4" s="132"/>
      <c r="H4" s="132"/>
      <c r="I4" s="132"/>
      <c r="J4" s="132"/>
      <c r="K4" s="131"/>
      <c r="L4" s="131"/>
      <c r="M4" s="131"/>
      <c r="N4" s="131"/>
    </row>
    <row r="5" spans="1:14" ht="37.5" customHeight="1" x14ac:dyDescent="0.25">
      <c r="A5" s="130">
        <v>2</v>
      </c>
      <c r="B5" s="156" t="s">
        <v>150</v>
      </c>
      <c r="C5" s="157"/>
      <c r="D5" s="157"/>
      <c r="E5" s="157"/>
      <c r="F5" s="157"/>
      <c r="G5" s="157"/>
      <c r="H5" s="157"/>
      <c r="I5" s="157"/>
      <c r="J5" s="157"/>
      <c r="K5" s="157"/>
      <c r="L5" s="157"/>
      <c r="M5" s="157"/>
      <c r="N5" s="157"/>
    </row>
    <row r="6" spans="1:14" ht="36.450000000000003" customHeight="1" x14ac:dyDescent="0.25">
      <c r="A6" s="130">
        <v>3</v>
      </c>
      <c r="B6" s="156" t="s">
        <v>151</v>
      </c>
      <c r="C6" s="158"/>
      <c r="D6" s="158"/>
      <c r="E6" s="158"/>
      <c r="F6" s="158"/>
      <c r="G6" s="158"/>
      <c r="H6" s="158"/>
      <c r="I6" s="158"/>
      <c r="J6" s="158"/>
      <c r="K6" s="158"/>
      <c r="L6" s="158"/>
      <c r="M6" s="158"/>
      <c r="N6" s="158"/>
    </row>
    <row r="7" spans="1:14" ht="18" x14ac:dyDescent="0.25">
      <c r="A7" s="130">
        <v>4</v>
      </c>
      <c r="B7" s="156" t="s">
        <v>152</v>
      </c>
      <c r="C7" s="158"/>
      <c r="D7" s="158"/>
      <c r="E7" s="158"/>
      <c r="F7" s="158"/>
      <c r="G7" s="158"/>
      <c r="H7" s="158"/>
      <c r="I7" s="158"/>
      <c r="J7" s="158"/>
      <c r="K7" s="158"/>
      <c r="L7" s="158"/>
      <c r="M7" s="158"/>
      <c r="N7" s="158"/>
    </row>
    <row r="8" spans="1:14" ht="22.5" customHeight="1" x14ac:dyDescent="0.25">
      <c r="A8" s="130">
        <v>5</v>
      </c>
      <c r="B8" s="155" t="s">
        <v>153</v>
      </c>
      <c r="C8" s="157"/>
      <c r="D8" s="157"/>
      <c r="E8" s="157"/>
      <c r="F8" s="157"/>
      <c r="G8" s="157"/>
      <c r="H8" s="157"/>
      <c r="I8" s="157"/>
      <c r="J8" s="157"/>
      <c r="K8" s="157"/>
      <c r="L8" s="157"/>
      <c r="M8" s="157"/>
      <c r="N8" s="157"/>
    </row>
    <row r="9" spans="1:14" ht="55.95" customHeight="1" x14ac:dyDescent="0.25">
      <c r="A9" s="130">
        <v>6</v>
      </c>
      <c r="B9" s="155" t="s">
        <v>154</v>
      </c>
      <c r="C9" s="157"/>
      <c r="D9" s="157"/>
      <c r="E9" s="157"/>
      <c r="F9" s="157"/>
      <c r="G9" s="157"/>
      <c r="H9" s="157"/>
      <c r="I9" s="157"/>
      <c r="J9" s="157"/>
      <c r="K9" s="157"/>
      <c r="L9" s="157"/>
      <c r="M9" s="157"/>
      <c r="N9" s="157"/>
    </row>
    <row r="10" spans="1:14" ht="37.950000000000003" customHeight="1" x14ac:dyDescent="0.25">
      <c r="A10" s="130">
        <v>7</v>
      </c>
      <c r="B10" s="155" t="s">
        <v>155</v>
      </c>
      <c r="C10" s="157"/>
      <c r="D10" s="157"/>
      <c r="E10" s="157"/>
      <c r="F10" s="157"/>
      <c r="G10" s="157"/>
      <c r="H10" s="157"/>
      <c r="I10" s="157"/>
      <c r="J10" s="157"/>
      <c r="K10" s="157"/>
      <c r="L10" s="157"/>
      <c r="M10" s="157"/>
      <c r="N10" s="157"/>
    </row>
    <row r="11" spans="1:14" ht="22.95" customHeight="1" x14ac:dyDescent="0.25">
      <c r="A11" s="130">
        <v>8</v>
      </c>
      <c r="B11" s="155" t="s">
        <v>156</v>
      </c>
      <c r="C11" s="155"/>
      <c r="D11" s="155"/>
      <c r="E11" s="155"/>
      <c r="F11" s="155"/>
      <c r="G11" s="155"/>
      <c r="H11" s="155"/>
      <c r="I11" s="155"/>
      <c r="J11" s="155"/>
      <c r="K11" s="155"/>
      <c r="L11" s="155"/>
      <c r="M11" s="155"/>
      <c r="N11" s="155"/>
    </row>
    <row r="12" spans="1:14" ht="18" x14ac:dyDescent="0.25">
      <c r="A12" s="130"/>
      <c r="B12" s="130"/>
      <c r="C12" s="130"/>
      <c r="D12" s="130"/>
      <c r="E12" s="130"/>
      <c r="F12" s="130"/>
      <c r="G12" s="130"/>
      <c r="H12" s="130"/>
      <c r="I12" s="130"/>
      <c r="J12" s="130"/>
      <c r="K12" s="130"/>
      <c r="L12" s="130"/>
      <c r="M12" s="130"/>
      <c r="N12" s="130"/>
    </row>
    <row r="13" spans="1:14" ht="18" x14ac:dyDescent="0.35">
      <c r="A13" s="129"/>
      <c r="B13" s="133"/>
      <c r="C13" s="128"/>
      <c r="D13" s="128"/>
      <c r="E13" s="128"/>
      <c r="F13" s="128"/>
      <c r="G13" s="128"/>
      <c r="H13" s="128"/>
      <c r="I13" s="128"/>
      <c r="J13" s="128"/>
      <c r="K13" s="128"/>
      <c r="L13" s="128"/>
      <c r="M13" s="128"/>
      <c r="N13" s="128"/>
    </row>
    <row r="14" spans="1:14" ht="14.4" x14ac:dyDescent="0.3">
      <c r="B14" s="134"/>
    </row>
  </sheetData>
  <mergeCells count="7">
    <mergeCell ref="B11:N11"/>
    <mergeCell ref="B5:N5"/>
    <mergeCell ref="B6:N6"/>
    <mergeCell ref="B7:N7"/>
    <mergeCell ref="B8:N8"/>
    <mergeCell ref="B9:N9"/>
    <mergeCell ref="B10:N10"/>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zoomScale="80" zoomScaleNormal="80" workbookViewId="0">
      <pane ySplit="4" topLeftCell="A11" activePane="bottomLeft" state="frozen"/>
      <selection pane="bottomLeft" activeCell="L28" sqref="L28"/>
    </sheetView>
  </sheetViews>
  <sheetFormatPr defaultColWidth="9.109375" defaultRowHeight="13.8" x14ac:dyDescent="0.25"/>
  <cols>
    <col min="1" max="1" width="2" style="38" customWidth="1"/>
    <col min="2" max="2" width="17.5546875" style="26" customWidth="1"/>
    <col min="3" max="3" width="10.44140625" style="26" customWidth="1"/>
    <col min="4" max="4" width="11" style="26" customWidth="1"/>
    <col min="5" max="5" width="17.5546875" style="26" customWidth="1"/>
    <col min="6" max="6" width="10.44140625" style="26" customWidth="1"/>
    <col min="7" max="7" width="10.6640625" style="26" customWidth="1"/>
    <col min="8" max="8" width="12" style="26" hidden="1" customWidth="1"/>
    <col min="9" max="9" width="7.5546875" style="26" hidden="1" customWidth="1"/>
    <col min="10" max="10" width="6.88671875" style="26" hidden="1" customWidth="1"/>
    <col min="11" max="11" width="19.6640625" style="26" customWidth="1"/>
    <col min="12" max="12" width="10.33203125" style="26" customWidth="1"/>
    <col min="13" max="13" width="11.5546875" style="26" customWidth="1"/>
    <col min="14" max="14" width="19.33203125" style="26" customWidth="1"/>
    <col min="15" max="15" width="10.33203125" style="26" customWidth="1"/>
    <col min="16" max="16" width="11.44140625" style="26" customWidth="1"/>
    <col min="17" max="17" width="12" style="26" hidden="1" customWidth="1"/>
    <col min="18" max="18" width="7.109375" style="26" hidden="1" customWidth="1"/>
    <col min="19" max="19" width="7.44140625" style="26" hidden="1" customWidth="1"/>
    <col min="20" max="16384" width="9.109375" style="26"/>
  </cols>
  <sheetData>
    <row r="1" spans="2:21" ht="27" customHeight="1" thickBot="1" x14ac:dyDescent="0.3">
      <c r="B1" s="165" t="s">
        <v>169</v>
      </c>
      <c r="C1" s="165"/>
      <c r="D1" s="165"/>
      <c r="E1" s="165"/>
      <c r="F1" s="165"/>
      <c r="G1" s="165"/>
      <c r="H1" s="165"/>
      <c r="I1" s="165"/>
      <c r="J1" s="165"/>
      <c r="K1" s="165"/>
      <c r="L1" s="165"/>
      <c r="M1" s="165"/>
      <c r="N1" s="165"/>
      <c r="O1" s="165"/>
      <c r="P1" s="165"/>
      <c r="Q1" s="165"/>
      <c r="R1" s="165"/>
      <c r="S1" s="165"/>
    </row>
    <row r="2" spans="2:21" ht="22.05" customHeight="1" x14ac:dyDescent="0.25">
      <c r="B2" s="166" t="s">
        <v>122</v>
      </c>
      <c r="C2" s="167"/>
      <c r="D2" s="167"/>
      <c r="E2" s="167"/>
      <c r="F2" s="167"/>
      <c r="G2" s="167"/>
      <c r="H2" s="167"/>
      <c r="I2" s="167"/>
      <c r="J2" s="168"/>
      <c r="K2" s="169" t="s">
        <v>123</v>
      </c>
      <c r="L2" s="170"/>
      <c r="M2" s="170"/>
      <c r="N2" s="170"/>
      <c r="O2" s="170"/>
      <c r="P2" s="170"/>
      <c r="Q2" s="170"/>
      <c r="R2" s="170"/>
      <c r="S2" s="171"/>
    </row>
    <row r="3" spans="2:21" s="27" customFormat="1" ht="41.25" customHeight="1" x14ac:dyDescent="0.25">
      <c r="B3" s="172" t="s">
        <v>129</v>
      </c>
      <c r="C3" s="173"/>
      <c r="D3" s="174"/>
      <c r="E3" s="175" t="s">
        <v>130</v>
      </c>
      <c r="F3" s="176"/>
      <c r="G3" s="177"/>
      <c r="H3" s="178" t="s">
        <v>124</v>
      </c>
      <c r="I3" s="179"/>
      <c r="J3" s="180"/>
      <c r="K3" s="172" t="s">
        <v>129</v>
      </c>
      <c r="L3" s="173"/>
      <c r="M3" s="174"/>
      <c r="N3" s="175" t="s">
        <v>131</v>
      </c>
      <c r="O3" s="176"/>
      <c r="P3" s="177"/>
      <c r="Q3" s="178" t="s">
        <v>124</v>
      </c>
      <c r="R3" s="179"/>
      <c r="S3" s="180"/>
    </row>
    <row r="4" spans="2:21" s="27" customFormat="1" ht="45.75" customHeight="1" thickBot="1" x14ac:dyDescent="0.3">
      <c r="B4" s="114" t="s">
        <v>25</v>
      </c>
      <c r="C4" s="115" t="s">
        <v>113</v>
      </c>
      <c r="D4" s="115" t="s">
        <v>114</v>
      </c>
      <c r="E4" s="116" t="s">
        <v>27</v>
      </c>
      <c r="F4" s="117" t="s">
        <v>113</v>
      </c>
      <c r="G4" s="117" t="s">
        <v>114</v>
      </c>
      <c r="H4" s="118" t="s">
        <v>28</v>
      </c>
      <c r="I4" s="118" t="s">
        <v>29</v>
      </c>
      <c r="J4" s="119" t="s">
        <v>26</v>
      </c>
      <c r="K4" s="114" t="s">
        <v>30</v>
      </c>
      <c r="L4" s="115" t="s">
        <v>113</v>
      </c>
      <c r="M4" s="115" t="s">
        <v>114</v>
      </c>
      <c r="N4" s="116" t="s">
        <v>30</v>
      </c>
      <c r="O4" s="117" t="s">
        <v>113</v>
      </c>
      <c r="P4" s="117" t="s">
        <v>114</v>
      </c>
      <c r="Q4" s="120" t="s">
        <v>28</v>
      </c>
      <c r="R4" s="120" t="s">
        <v>29</v>
      </c>
      <c r="S4" s="121" t="s">
        <v>26</v>
      </c>
    </row>
    <row r="5" spans="2:21" ht="15.6" x14ac:dyDescent="0.3">
      <c r="B5" s="160" t="s">
        <v>132</v>
      </c>
      <c r="C5" s="160"/>
      <c r="D5" s="160"/>
      <c r="E5" s="160"/>
      <c r="F5" s="160"/>
      <c r="G5" s="160"/>
      <c r="H5" s="160"/>
      <c r="I5" s="160"/>
      <c r="J5" s="160"/>
      <c r="K5" s="160"/>
      <c r="L5" s="160"/>
      <c r="M5" s="160"/>
      <c r="N5" s="160"/>
      <c r="O5" s="160"/>
      <c r="P5" s="160"/>
      <c r="Q5" s="160"/>
      <c r="R5" s="160"/>
      <c r="S5" s="160"/>
    </row>
    <row r="6" spans="2:21" s="28" customFormat="1" ht="66.75" customHeight="1" x14ac:dyDescent="0.25">
      <c r="B6" s="135" t="s">
        <v>137</v>
      </c>
      <c r="C6" s="135" t="s">
        <v>31</v>
      </c>
      <c r="D6" s="135" t="s">
        <v>32</v>
      </c>
      <c r="E6" s="135" t="s">
        <v>158</v>
      </c>
      <c r="F6" s="136" t="s">
        <v>33</v>
      </c>
      <c r="G6" s="136" t="s">
        <v>33</v>
      </c>
      <c r="H6" s="135" t="s">
        <v>34</v>
      </c>
      <c r="I6" s="136" t="s">
        <v>35</v>
      </c>
      <c r="J6" s="136" t="s">
        <v>35</v>
      </c>
      <c r="K6" s="135" t="s">
        <v>44</v>
      </c>
      <c r="L6" s="135" t="s">
        <v>31</v>
      </c>
      <c r="M6" s="135" t="s">
        <v>32</v>
      </c>
      <c r="N6" s="135" t="s">
        <v>47</v>
      </c>
      <c r="O6" s="135" t="s">
        <v>31</v>
      </c>
      <c r="P6" s="135" t="s">
        <v>32</v>
      </c>
      <c r="Q6" s="135" t="s">
        <v>36</v>
      </c>
      <c r="R6" s="143" t="s">
        <v>35</v>
      </c>
      <c r="S6" s="143" t="s">
        <v>35</v>
      </c>
    </row>
    <row r="7" spans="2:21" ht="76.5" customHeight="1" x14ac:dyDescent="0.25">
      <c r="B7" s="135" t="s">
        <v>159</v>
      </c>
      <c r="C7" s="135" t="s">
        <v>31</v>
      </c>
      <c r="D7" s="135" t="s">
        <v>32</v>
      </c>
      <c r="E7" s="135" t="s">
        <v>160</v>
      </c>
      <c r="F7" s="136" t="s">
        <v>33</v>
      </c>
      <c r="G7" s="136" t="s">
        <v>33</v>
      </c>
      <c r="H7" s="135"/>
      <c r="I7" s="135"/>
      <c r="J7" s="135"/>
      <c r="K7" s="135" t="s">
        <v>45</v>
      </c>
      <c r="L7" s="135" t="s">
        <v>31</v>
      </c>
      <c r="M7" s="135" t="s">
        <v>32</v>
      </c>
      <c r="N7" s="135" t="s">
        <v>48</v>
      </c>
      <c r="O7" s="136" t="s">
        <v>33</v>
      </c>
      <c r="P7" s="136" t="s">
        <v>33</v>
      </c>
      <c r="Q7" s="135"/>
      <c r="R7" s="135"/>
      <c r="S7" s="135"/>
      <c r="U7" s="29"/>
    </row>
    <row r="8" spans="2:21" ht="78.75" customHeight="1" x14ac:dyDescent="0.25">
      <c r="B8" s="135" t="s">
        <v>173</v>
      </c>
      <c r="C8" s="135" t="s">
        <v>31</v>
      </c>
      <c r="D8" s="135" t="s">
        <v>32</v>
      </c>
      <c r="E8" s="135" t="s">
        <v>72</v>
      </c>
      <c r="F8" s="136" t="s">
        <v>33</v>
      </c>
      <c r="G8" s="136" t="s">
        <v>33</v>
      </c>
      <c r="H8" s="135"/>
      <c r="I8" s="135"/>
      <c r="J8" s="135"/>
      <c r="K8" s="135" t="s">
        <v>46</v>
      </c>
      <c r="L8" s="135" t="s">
        <v>31</v>
      </c>
      <c r="M8" s="135" t="s">
        <v>32</v>
      </c>
      <c r="N8" s="135" t="s">
        <v>49</v>
      </c>
      <c r="O8" s="136" t="s">
        <v>33</v>
      </c>
      <c r="P8" s="136" t="s">
        <v>33</v>
      </c>
      <c r="Q8" s="135"/>
      <c r="R8" s="135"/>
      <c r="S8" s="135"/>
    </row>
    <row r="9" spans="2:21" s="88" customFormat="1" ht="78.75" customHeight="1" x14ac:dyDescent="0.25">
      <c r="B9" s="135"/>
      <c r="C9" s="135"/>
      <c r="D9" s="135"/>
      <c r="E9" s="135" t="s">
        <v>161</v>
      </c>
      <c r="F9" s="135" t="s">
        <v>31</v>
      </c>
      <c r="G9" s="135" t="s">
        <v>32</v>
      </c>
      <c r="H9" s="135"/>
      <c r="I9" s="135"/>
      <c r="J9" s="135"/>
      <c r="K9" s="135" t="s">
        <v>175</v>
      </c>
      <c r="L9" s="135" t="s">
        <v>31</v>
      </c>
      <c r="M9" s="135" t="s">
        <v>32</v>
      </c>
      <c r="N9" s="135" t="s">
        <v>112</v>
      </c>
      <c r="O9" s="135" t="s">
        <v>31</v>
      </c>
      <c r="P9" s="135" t="s">
        <v>32</v>
      </c>
      <c r="Q9" s="135"/>
      <c r="R9" s="135"/>
      <c r="S9" s="135"/>
    </row>
    <row r="10" spans="2:21" ht="66" x14ac:dyDescent="0.3">
      <c r="B10" s="135" t="s">
        <v>104</v>
      </c>
      <c r="C10" s="135"/>
      <c r="D10" s="135"/>
      <c r="E10" s="137"/>
      <c r="F10" s="135"/>
      <c r="G10" s="135"/>
      <c r="H10" s="135"/>
      <c r="I10" s="135"/>
      <c r="J10" s="135"/>
      <c r="K10" s="135" t="s">
        <v>174</v>
      </c>
      <c r="L10" s="135" t="s">
        <v>31</v>
      </c>
      <c r="M10" s="135" t="s">
        <v>32</v>
      </c>
      <c r="N10" s="135"/>
      <c r="O10" s="135"/>
      <c r="P10" s="135"/>
      <c r="Q10" s="135"/>
      <c r="R10" s="135"/>
      <c r="S10" s="135"/>
    </row>
    <row r="11" spans="2:21" ht="15.6" x14ac:dyDescent="0.25">
      <c r="B11" s="161" t="s">
        <v>38</v>
      </c>
      <c r="C11" s="162"/>
      <c r="D11" s="162"/>
      <c r="E11" s="162"/>
      <c r="F11" s="162"/>
      <c r="G11" s="162"/>
      <c r="H11" s="162"/>
      <c r="I11" s="162"/>
      <c r="J11" s="162"/>
      <c r="K11" s="162"/>
      <c r="L11" s="162"/>
      <c r="M11" s="162"/>
      <c r="N11" s="162"/>
      <c r="O11" s="162"/>
      <c r="P11" s="162"/>
      <c r="Q11" s="162"/>
      <c r="R11" s="162"/>
      <c r="S11" s="163"/>
    </row>
    <row r="12" spans="2:21" ht="118.5" customHeight="1" x14ac:dyDescent="0.3">
      <c r="B12" s="135" t="s">
        <v>138</v>
      </c>
      <c r="C12" s="135" t="s">
        <v>31</v>
      </c>
      <c r="D12" s="135" t="s">
        <v>32</v>
      </c>
      <c r="E12" s="135" t="s">
        <v>54</v>
      </c>
      <c r="F12" s="136" t="s">
        <v>33</v>
      </c>
      <c r="G12" s="136" t="s">
        <v>33</v>
      </c>
      <c r="H12" s="137"/>
      <c r="I12" s="137"/>
      <c r="J12" s="137"/>
      <c r="K12" s="135" t="s">
        <v>39</v>
      </c>
      <c r="L12" s="135" t="s">
        <v>31</v>
      </c>
      <c r="M12" s="135" t="s">
        <v>32</v>
      </c>
      <c r="N12" s="135" t="s">
        <v>55</v>
      </c>
      <c r="O12" s="136" t="s">
        <v>33</v>
      </c>
      <c r="P12" s="136" t="s">
        <v>33</v>
      </c>
      <c r="Q12" s="137"/>
      <c r="R12" s="137"/>
      <c r="S12" s="137"/>
    </row>
    <row r="13" spans="2:21" ht="110.25" customHeight="1" x14ac:dyDescent="0.3">
      <c r="B13" s="135" t="s">
        <v>162</v>
      </c>
      <c r="C13" s="135" t="s">
        <v>31</v>
      </c>
      <c r="D13" s="135" t="s">
        <v>32</v>
      </c>
      <c r="E13" s="137"/>
      <c r="F13" s="137"/>
      <c r="G13" s="137"/>
      <c r="H13" s="137"/>
      <c r="I13" s="137"/>
      <c r="J13" s="137"/>
      <c r="K13" s="135" t="s">
        <v>51</v>
      </c>
      <c r="L13" s="135" t="s">
        <v>31</v>
      </c>
      <c r="M13" s="135" t="s">
        <v>32</v>
      </c>
      <c r="N13" s="135" t="s">
        <v>40</v>
      </c>
      <c r="O13" s="136" t="s">
        <v>33</v>
      </c>
      <c r="P13" s="136" t="s">
        <v>33</v>
      </c>
      <c r="Q13" s="138"/>
      <c r="R13" s="137"/>
      <c r="S13" s="137"/>
    </row>
    <row r="14" spans="2:21" ht="110.25" customHeight="1" x14ac:dyDescent="0.3">
      <c r="B14" s="135" t="s">
        <v>52</v>
      </c>
      <c r="C14" s="135" t="s">
        <v>31</v>
      </c>
      <c r="D14" s="135" t="s">
        <v>32</v>
      </c>
      <c r="E14" s="137"/>
      <c r="F14" s="137"/>
      <c r="G14" s="137"/>
      <c r="H14" s="137"/>
      <c r="I14" s="137"/>
      <c r="J14" s="137"/>
      <c r="K14" s="135" t="s">
        <v>50</v>
      </c>
      <c r="L14" s="135" t="s">
        <v>31</v>
      </c>
      <c r="M14" s="135" t="s">
        <v>32</v>
      </c>
      <c r="N14" s="139" t="s">
        <v>37</v>
      </c>
      <c r="O14" s="140" t="s">
        <v>33</v>
      </c>
      <c r="P14" s="136" t="s">
        <v>33</v>
      </c>
      <c r="Q14" s="137"/>
      <c r="R14" s="137"/>
      <c r="S14" s="137"/>
    </row>
    <row r="15" spans="2:21" ht="99.75" customHeight="1" x14ac:dyDescent="0.3">
      <c r="B15" s="137"/>
      <c r="C15" s="137"/>
      <c r="D15" s="137"/>
      <c r="E15" s="137"/>
      <c r="F15" s="137"/>
      <c r="G15" s="137"/>
      <c r="H15" s="137"/>
      <c r="I15" s="137"/>
      <c r="J15" s="137"/>
      <c r="K15" s="137"/>
      <c r="L15" s="137"/>
      <c r="M15" s="137"/>
      <c r="N15" s="135" t="s">
        <v>53</v>
      </c>
      <c r="O15" s="135" t="s">
        <v>31</v>
      </c>
      <c r="P15" s="135" t="s">
        <v>32</v>
      </c>
      <c r="Q15" s="137"/>
      <c r="R15" s="137"/>
      <c r="S15" s="137"/>
    </row>
    <row r="16" spans="2:21" s="88" customFormat="1" ht="17.25" customHeight="1" x14ac:dyDescent="0.3">
      <c r="B16" s="137" t="s">
        <v>104</v>
      </c>
      <c r="C16" s="137"/>
      <c r="D16" s="137"/>
      <c r="E16" s="137"/>
      <c r="F16" s="137"/>
      <c r="G16" s="137"/>
      <c r="H16" s="137"/>
      <c r="I16" s="137"/>
      <c r="J16" s="137"/>
      <c r="K16" s="137"/>
      <c r="L16" s="137"/>
      <c r="M16" s="137"/>
      <c r="N16" s="135"/>
      <c r="O16" s="135"/>
      <c r="P16" s="135"/>
      <c r="Q16" s="137"/>
      <c r="R16" s="137"/>
      <c r="S16" s="137"/>
    </row>
    <row r="17" spans="2:19" ht="15.6" x14ac:dyDescent="0.25">
      <c r="B17" s="161" t="s">
        <v>41</v>
      </c>
      <c r="C17" s="162"/>
      <c r="D17" s="162"/>
      <c r="E17" s="162"/>
      <c r="F17" s="162"/>
      <c r="G17" s="162"/>
      <c r="H17" s="162"/>
      <c r="I17" s="162"/>
      <c r="J17" s="162"/>
      <c r="K17" s="162"/>
      <c r="L17" s="162"/>
      <c r="M17" s="162"/>
      <c r="N17" s="162"/>
      <c r="O17" s="162"/>
      <c r="P17" s="162"/>
      <c r="Q17" s="162"/>
      <c r="R17" s="162"/>
      <c r="S17" s="163"/>
    </row>
    <row r="18" spans="2:19" ht="98.25" customHeight="1" x14ac:dyDescent="0.3">
      <c r="B18" s="135" t="s">
        <v>121</v>
      </c>
      <c r="C18" s="135" t="s">
        <v>31</v>
      </c>
      <c r="D18" s="135" t="s">
        <v>32</v>
      </c>
      <c r="E18" s="135" t="s">
        <v>163</v>
      </c>
      <c r="F18" s="135" t="s">
        <v>31</v>
      </c>
      <c r="G18" s="135" t="s">
        <v>32</v>
      </c>
      <c r="H18" s="137"/>
      <c r="I18" s="137"/>
      <c r="J18" s="137"/>
      <c r="K18" s="135" t="s">
        <v>170</v>
      </c>
      <c r="L18" s="135" t="s">
        <v>31</v>
      </c>
      <c r="M18" s="135" t="s">
        <v>32</v>
      </c>
      <c r="N18" s="135" t="s">
        <v>42</v>
      </c>
      <c r="O18" s="135" t="s">
        <v>31</v>
      </c>
      <c r="P18" s="135" t="s">
        <v>32</v>
      </c>
      <c r="Q18" s="137"/>
      <c r="R18" s="137"/>
      <c r="S18" s="137"/>
    </row>
    <row r="19" spans="2:19" ht="96.75" customHeight="1" x14ac:dyDescent="0.3">
      <c r="B19" s="135" t="s">
        <v>176</v>
      </c>
      <c r="C19" s="135" t="s">
        <v>31</v>
      </c>
      <c r="D19" s="135" t="s">
        <v>32</v>
      </c>
      <c r="E19" s="135" t="s">
        <v>164</v>
      </c>
      <c r="F19" s="135" t="s">
        <v>31</v>
      </c>
      <c r="G19" s="135" t="s">
        <v>32</v>
      </c>
      <c r="H19" s="137"/>
      <c r="I19" s="137"/>
      <c r="J19" s="137"/>
      <c r="K19" s="135" t="s">
        <v>171</v>
      </c>
      <c r="L19" s="135" t="s">
        <v>31</v>
      </c>
      <c r="M19" s="135" t="s">
        <v>32</v>
      </c>
      <c r="N19" s="135" t="s">
        <v>43</v>
      </c>
      <c r="O19" s="135" t="s">
        <v>31</v>
      </c>
      <c r="P19" s="135" t="s">
        <v>32</v>
      </c>
      <c r="Q19" s="137"/>
      <c r="R19" s="137"/>
      <c r="S19" s="137"/>
    </row>
    <row r="20" spans="2:19" ht="73.5" customHeight="1" x14ac:dyDescent="0.3">
      <c r="B20" s="137"/>
      <c r="C20" s="137"/>
      <c r="D20" s="137"/>
      <c r="E20" s="135" t="s">
        <v>165</v>
      </c>
      <c r="F20" s="136" t="s">
        <v>33</v>
      </c>
      <c r="G20" s="136" t="s">
        <v>33</v>
      </c>
      <c r="H20" s="137"/>
      <c r="I20" s="137"/>
      <c r="J20" s="137"/>
      <c r="K20" s="135" t="s">
        <v>172</v>
      </c>
      <c r="L20" s="135" t="s">
        <v>31</v>
      </c>
      <c r="M20" s="135" t="s">
        <v>32</v>
      </c>
      <c r="N20" s="141" t="s">
        <v>56</v>
      </c>
      <c r="O20" s="140" t="s">
        <v>33</v>
      </c>
      <c r="P20" s="140" t="s">
        <v>33</v>
      </c>
      <c r="Q20" s="137"/>
      <c r="R20" s="137"/>
      <c r="S20" s="137"/>
    </row>
    <row r="21" spans="2:19" ht="79.2" x14ac:dyDescent="0.3">
      <c r="B21" s="137" t="s">
        <v>104</v>
      </c>
      <c r="C21" s="137"/>
      <c r="D21" s="137"/>
      <c r="E21" s="137"/>
      <c r="F21" s="137"/>
      <c r="G21" s="137"/>
      <c r="H21" s="137"/>
      <c r="I21" s="137"/>
      <c r="J21" s="137"/>
      <c r="K21" s="137"/>
      <c r="L21" s="137"/>
      <c r="M21" s="137"/>
      <c r="N21" s="135" t="s">
        <v>177</v>
      </c>
      <c r="O21" s="135"/>
      <c r="P21" s="135"/>
      <c r="Q21" s="137"/>
      <c r="R21" s="137"/>
      <c r="S21" s="137"/>
    </row>
    <row r="22" spans="2:19" ht="15.6" x14ac:dyDescent="0.3">
      <c r="B22" s="164" t="s">
        <v>133</v>
      </c>
      <c r="C22" s="164"/>
      <c r="D22" s="164"/>
      <c r="E22" s="164"/>
      <c r="F22" s="164"/>
      <c r="G22" s="164"/>
      <c r="H22" s="164"/>
      <c r="I22" s="164"/>
      <c r="J22" s="164"/>
      <c r="K22" s="164"/>
      <c r="L22" s="164"/>
      <c r="M22" s="164"/>
      <c r="N22" s="164"/>
      <c r="O22" s="164"/>
      <c r="P22" s="164"/>
      <c r="Q22" s="164"/>
      <c r="R22" s="164"/>
      <c r="S22" s="164"/>
    </row>
    <row r="23" spans="2:19" ht="82.5" customHeight="1" x14ac:dyDescent="0.25">
      <c r="B23" s="144" t="s">
        <v>166</v>
      </c>
      <c r="C23" s="144" t="s">
        <v>31</v>
      </c>
      <c r="D23" s="144" t="s">
        <v>32</v>
      </c>
      <c r="E23" s="144" t="s">
        <v>167</v>
      </c>
      <c r="F23" s="145" t="s">
        <v>33</v>
      </c>
      <c r="G23" s="145" t="s">
        <v>33</v>
      </c>
      <c r="H23" s="146"/>
      <c r="I23" s="146"/>
      <c r="J23" s="146"/>
      <c r="K23" s="147" t="s">
        <v>111</v>
      </c>
      <c r="L23" s="144" t="s">
        <v>31</v>
      </c>
      <c r="M23" s="144" t="s">
        <v>32</v>
      </c>
      <c r="N23" s="147" t="s">
        <v>57</v>
      </c>
      <c r="O23" s="148" t="s">
        <v>33</v>
      </c>
      <c r="P23" s="148" t="s">
        <v>33</v>
      </c>
      <c r="Q23" s="142"/>
      <c r="R23" s="142"/>
      <c r="S23" s="142"/>
    </row>
    <row r="24" spans="2:19" ht="107.25" customHeight="1" x14ac:dyDescent="0.25">
      <c r="B24" s="144" t="s">
        <v>168</v>
      </c>
      <c r="C24" s="145" t="s">
        <v>33</v>
      </c>
      <c r="D24" s="145" t="s">
        <v>33</v>
      </c>
      <c r="E24" s="146"/>
      <c r="F24" s="146"/>
      <c r="G24" s="146"/>
      <c r="H24" s="146"/>
      <c r="I24" s="146"/>
      <c r="J24" s="146"/>
      <c r="K24" s="147" t="s">
        <v>110</v>
      </c>
      <c r="L24" s="148" t="s">
        <v>33</v>
      </c>
      <c r="M24" s="148" t="s">
        <v>33</v>
      </c>
      <c r="N24" s="147" t="s">
        <v>58</v>
      </c>
      <c r="O24" s="148" t="s">
        <v>33</v>
      </c>
      <c r="P24" s="148" t="s">
        <v>33</v>
      </c>
      <c r="Q24" s="142"/>
      <c r="R24" s="142"/>
      <c r="S24" s="142"/>
    </row>
    <row r="25" spans="2:19" ht="63.75" customHeight="1" x14ac:dyDescent="0.25">
      <c r="B25" s="146"/>
      <c r="C25" s="146"/>
      <c r="D25" s="146"/>
      <c r="E25" s="146"/>
      <c r="F25" s="146"/>
      <c r="G25" s="146"/>
      <c r="H25" s="146"/>
      <c r="I25" s="146"/>
      <c r="J25" s="146"/>
      <c r="K25" s="146"/>
      <c r="L25" s="146"/>
      <c r="M25" s="146"/>
      <c r="N25" s="149" t="s">
        <v>59</v>
      </c>
      <c r="O25" s="148" t="s">
        <v>33</v>
      </c>
      <c r="P25" s="148" t="s">
        <v>33</v>
      </c>
      <c r="Q25" s="142"/>
      <c r="R25" s="142"/>
      <c r="S25" s="142"/>
    </row>
    <row r="26" spans="2:19" s="88" customFormat="1" ht="17.25" customHeight="1" x14ac:dyDescent="0.25">
      <c r="B26" s="150" t="s">
        <v>104</v>
      </c>
      <c r="C26" s="150"/>
      <c r="D26" s="150"/>
      <c r="E26" s="150"/>
      <c r="F26" s="150"/>
      <c r="G26" s="150"/>
      <c r="H26" s="150"/>
      <c r="I26" s="150"/>
      <c r="J26" s="150"/>
      <c r="K26" s="150"/>
      <c r="L26" s="150"/>
      <c r="M26" s="150"/>
      <c r="N26" s="151"/>
      <c r="O26" s="152"/>
      <c r="P26" s="152"/>
      <c r="Q26" s="106"/>
      <c r="R26" s="106"/>
      <c r="S26" s="106"/>
    </row>
    <row r="27" spans="2:19" x14ac:dyDescent="0.25">
      <c r="B27" s="64"/>
      <c r="C27" s="64"/>
      <c r="D27" s="64"/>
      <c r="E27" s="64"/>
      <c r="F27" s="64"/>
      <c r="G27" s="64"/>
      <c r="H27" s="64"/>
      <c r="I27" s="64"/>
      <c r="J27" s="64"/>
      <c r="K27" s="64"/>
      <c r="L27" s="159"/>
      <c r="M27" s="159"/>
      <c r="N27" s="159"/>
      <c r="O27" s="159"/>
      <c r="P27" s="159"/>
    </row>
  </sheetData>
  <mergeCells count="14">
    <mergeCell ref="B1:S1"/>
    <mergeCell ref="B2:J2"/>
    <mergeCell ref="K2:S2"/>
    <mergeCell ref="B3:D3"/>
    <mergeCell ref="E3:G3"/>
    <mergeCell ref="H3:J3"/>
    <mergeCell ref="K3:M3"/>
    <mergeCell ref="N3:P3"/>
    <mergeCell ref="Q3:S3"/>
    <mergeCell ref="L27:P27"/>
    <mergeCell ref="B5:S5"/>
    <mergeCell ref="B11:S11"/>
    <mergeCell ref="B17:S17"/>
    <mergeCell ref="B22:S22"/>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zoomScale="80" zoomScaleNormal="80" workbookViewId="0">
      <selection activeCell="P10" sqref="P10"/>
    </sheetView>
  </sheetViews>
  <sheetFormatPr defaultRowHeight="13.8" x14ac:dyDescent="0.25"/>
  <cols>
    <col min="1" max="1" width="2.33203125" customWidth="1"/>
    <col min="2" max="2" width="17" customWidth="1"/>
  </cols>
  <sheetData>
    <row r="1" spans="2:11" ht="21" customHeight="1" x14ac:dyDescent="0.3">
      <c r="B1" s="2" t="s">
        <v>17</v>
      </c>
      <c r="K1" s="20" t="s">
        <v>128</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topLeftCell="A3" zoomScaleNormal="100" workbookViewId="0">
      <selection activeCell="L23" sqref="L23:L25"/>
    </sheetView>
  </sheetViews>
  <sheetFormatPr defaultRowHeight="13.8" x14ac:dyDescent="0.25"/>
  <cols>
    <col min="1" max="1" width="3.109375" customWidth="1"/>
    <col min="2" max="2" width="6.33203125" customWidth="1"/>
    <col min="3" max="3" width="11" customWidth="1"/>
    <col min="4" max="4" width="9.6640625" customWidth="1"/>
    <col min="5" max="5" width="8.33203125" customWidth="1"/>
    <col min="6" max="6" width="6.44140625" customWidth="1"/>
    <col min="7" max="7" width="2.109375" customWidth="1"/>
    <col min="8" max="8" width="5.5546875" customWidth="1"/>
    <col min="9" max="9" width="10.44140625" bestFit="1" customWidth="1"/>
    <col min="10" max="10" width="10.6640625" customWidth="1"/>
    <col min="11" max="11" width="8.5546875" customWidth="1"/>
    <col min="12" max="12" width="10.44140625" customWidth="1"/>
    <col min="13" max="13" width="10.6640625" customWidth="1"/>
    <col min="14" max="14" width="10.33203125" customWidth="1"/>
    <col min="16" max="16" width="9.5546875" bestFit="1" customWidth="1"/>
  </cols>
  <sheetData>
    <row r="1" spans="1:16" ht="18" x14ac:dyDescent="0.35">
      <c r="A1" s="3" t="s">
        <v>18</v>
      </c>
    </row>
    <row r="2" spans="1:16" ht="9" customHeight="1" x14ac:dyDescent="0.3">
      <c r="A2" s="3"/>
    </row>
    <row r="3" spans="1:16" x14ac:dyDescent="0.25">
      <c r="A3" s="1"/>
      <c r="B3" s="183" t="s">
        <v>19</v>
      </c>
      <c r="C3" s="183"/>
      <c r="D3" s="183"/>
      <c r="E3" s="183"/>
      <c r="F3" s="107"/>
      <c r="G3" s="1"/>
      <c r="H3" s="184" t="s">
        <v>20</v>
      </c>
      <c r="I3" s="184"/>
      <c r="J3" s="184"/>
      <c r="K3" s="184"/>
      <c r="L3" s="204" t="s">
        <v>127</v>
      </c>
      <c r="M3" s="205"/>
      <c r="N3" s="206"/>
      <c r="O3" s="181" t="s">
        <v>140</v>
      </c>
    </row>
    <row r="4" spans="1:16" ht="41.4" x14ac:dyDescent="0.25">
      <c r="B4" s="101" t="s">
        <v>109</v>
      </c>
      <c r="C4" s="102" t="s">
        <v>21</v>
      </c>
      <c r="D4" s="102" t="s">
        <v>22</v>
      </c>
      <c r="E4" s="102" t="s">
        <v>16</v>
      </c>
      <c r="F4" s="102" t="s">
        <v>139</v>
      </c>
      <c r="G4" s="39"/>
      <c r="H4" s="101" t="s">
        <v>109</v>
      </c>
      <c r="I4" s="102" t="s">
        <v>21</v>
      </c>
      <c r="J4" s="102" t="s">
        <v>22</v>
      </c>
      <c r="K4" s="102" t="s">
        <v>16</v>
      </c>
      <c r="L4" s="102" t="s">
        <v>141</v>
      </c>
      <c r="M4" s="102" t="s">
        <v>142</v>
      </c>
      <c r="N4" s="102" t="s">
        <v>143</v>
      </c>
      <c r="O4" s="182"/>
    </row>
    <row r="5" spans="1:16" ht="16.2" thickBot="1" x14ac:dyDescent="0.35">
      <c r="B5" s="12" t="s">
        <v>23</v>
      </c>
      <c r="C5" s="103">
        <v>51836.6</v>
      </c>
      <c r="D5" s="25">
        <v>10</v>
      </c>
      <c r="E5" s="8">
        <f>D5*1000/C5</f>
        <v>0.19291388709907673</v>
      </c>
      <c r="F5" s="8">
        <f>$E$17</f>
        <v>0.16265705710343173</v>
      </c>
      <c r="H5" s="13" t="s">
        <v>15</v>
      </c>
      <c r="I5" s="112">
        <f>C16</f>
        <v>53005.979999999996</v>
      </c>
      <c r="J5" s="113">
        <f>D16</f>
        <v>9</v>
      </c>
      <c r="K5" s="14">
        <f t="shared" ref="K5" si="0">J5*1000/I5</f>
        <v>0.16979216307292122</v>
      </c>
      <c r="L5" s="19"/>
      <c r="M5" s="19"/>
      <c r="N5" s="19"/>
      <c r="O5" s="14"/>
      <c r="P5" s="7"/>
    </row>
    <row r="6" spans="1:16" ht="16.2" thickTop="1" x14ac:dyDescent="0.3">
      <c r="B6" s="10" t="s">
        <v>5</v>
      </c>
      <c r="C6" s="103">
        <v>48406.080000000002</v>
      </c>
      <c r="D6" s="25">
        <v>15</v>
      </c>
      <c r="E6" s="8">
        <f t="shared" ref="E6:E16" si="1">D6*1000/C6</f>
        <v>0.30987842849493286</v>
      </c>
      <c r="F6" s="8">
        <f t="shared" ref="F6:F16" si="2">$E$17</f>
        <v>0.16265705710343173</v>
      </c>
      <c r="H6" s="16" t="s">
        <v>23</v>
      </c>
      <c r="I6" s="108">
        <v>51634.95</v>
      </c>
      <c r="J6" s="109">
        <v>9</v>
      </c>
      <c r="K6" s="18">
        <f>J6*1000/I6</f>
        <v>0.17430054643221307</v>
      </c>
      <c r="L6" s="17">
        <f>C21</f>
        <v>0.22504269610973032</v>
      </c>
      <c r="M6" s="17">
        <f>D21</f>
        <v>0.28742833511602894</v>
      </c>
      <c r="N6" s="17">
        <f>E21</f>
        <v>0.34981397412232751</v>
      </c>
      <c r="O6" s="18">
        <f t="shared" ref="O6:O17" si="3">$L$23</f>
        <v>0.15452420424826013</v>
      </c>
      <c r="P6" s="7"/>
    </row>
    <row r="7" spans="1:16" ht="15.6" x14ac:dyDescent="0.3">
      <c r="B7" s="10" t="s">
        <v>6</v>
      </c>
      <c r="C7" s="103">
        <v>53354.18</v>
      </c>
      <c r="D7" s="25">
        <v>7</v>
      </c>
      <c r="E7" s="8">
        <f t="shared" si="1"/>
        <v>0.13119871770121855</v>
      </c>
      <c r="F7" s="8">
        <f t="shared" si="2"/>
        <v>0.16265705710343173</v>
      </c>
      <c r="H7" s="10" t="s">
        <v>5</v>
      </c>
      <c r="I7" s="110">
        <v>44294.6</v>
      </c>
      <c r="J7" s="111">
        <v>8</v>
      </c>
      <c r="K7" s="8">
        <f t="shared" ref="K7:K10" si="4">J7*1000/I7</f>
        <v>0.18060892298384001</v>
      </c>
      <c r="L7" s="11">
        <f>L6</f>
        <v>0.22504269610973032</v>
      </c>
      <c r="M7" s="11">
        <f>M6</f>
        <v>0.28742833511602894</v>
      </c>
      <c r="N7" s="11">
        <f>N6</f>
        <v>0.34981397412232751</v>
      </c>
      <c r="O7" s="8">
        <f t="shared" si="3"/>
        <v>0.15452420424826013</v>
      </c>
      <c r="P7" s="7"/>
    </row>
    <row r="8" spans="1:16" ht="15.6" x14ac:dyDescent="0.3">
      <c r="B8" s="10" t="s">
        <v>7</v>
      </c>
      <c r="C8" s="103">
        <v>52512.57</v>
      </c>
      <c r="D8" s="25">
        <v>4</v>
      </c>
      <c r="E8" s="8">
        <f t="shared" si="1"/>
        <v>7.6172238380258286E-2</v>
      </c>
      <c r="F8" s="8">
        <f t="shared" si="2"/>
        <v>0.16265705710343173</v>
      </c>
      <c r="H8" s="10" t="s">
        <v>6</v>
      </c>
      <c r="I8" s="110">
        <v>48323.25</v>
      </c>
      <c r="J8" s="111">
        <v>10</v>
      </c>
      <c r="K8" s="8">
        <f t="shared" si="4"/>
        <v>0.20693972363199908</v>
      </c>
      <c r="L8" s="11">
        <f t="shared" ref="L8:N17" si="5">L7</f>
        <v>0.22504269610973032</v>
      </c>
      <c r="M8" s="11">
        <f t="shared" si="5"/>
        <v>0.28742833511602894</v>
      </c>
      <c r="N8" s="11">
        <f t="shared" si="5"/>
        <v>0.34981397412232751</v>
      </c>
      <c r="O8" s="8">
        <f t="shared" si="3"/>
        <v>0.15452420424826013</v>
      </c>
      <c r="P8" s="7"/>
    </row>
    <row r="9" spans="1:16" ht="15.6" x14ac:dyDescent="0.3">
      <c r="B9" s="10" t="s">
        <v>8</v>
      </c>
      <c r="C9" s="103">
        <v>54037.39</v>
      </c>
      <c r="D9" s="25">
        <v>9</v>
      </c>
      <c r="E9" s="8">
        <f t="shared" si="1"/>
        <v>0.16655134528148011</v>
      </c>
      <c r="F9" s="8">
        <f t="shared" si="2"/>
        <v>0.16265705710343173</v>
      </c>
      <c r="H9" s="10" t="s">
        <v>7</v>
      </c>
      <c r="I9" s="110">
        <v>47176.36</v>
      </c>
      <c r="J9" s="111">
        <v>11</v>
      </c>
      <c r="K9" s="8">
        <f t="shared" si="4"/>
        <v>0.23316762887174847</v>
      </c>
      <c r="L9" s="11">
        <f t="shared" si="5"/>
        <v>0.22504269610973032</v>
      </c>
      <c r="M9" s="11">
        <f t="shared" si="5"/>
        <v>0.28742833511602894</v>
      </c>
      <c r="N9" s="11">
        <f t="shared" si="5"/>
        <v>0.34981397412232751</v>
      </c>
      <c r="O9" s="8">
        <f t="shared" si="3"/>
        <v>0.15452420424826013</v>
      </c>
      <c r="P9" s="7"/>
    </row>
    <row r="10" spans="1:16" ht="15.6" x14ac:dyDescent="0.3">
      <c r="B10" s="10" t="s">
        <v>9</v>
      </c>
      <c r="C10" s="103">
        <v>52672.74</v>
      </c>
      <c r="D10" s="25">
        <v>6</v>
      </c>
      <c r="E10" s="8">
        <f t="shared" si="1"/>
        <v>0.1139109148299481</v>
      </c>
      <c r="F10" s="8">
        <f t="shared" si="2"/>
        <v>0.16265705710343173</v>
      </c>
      <c r="H10" s="10" t="s">
        <v>8</v>
      </c>
      <c r="I10" s="110">
        <v>47469.05</v>
      </c>
      <c r="J10" s="111">
        <v>13</v>
      </c>
      <c r="K10" s="8">
        <f t="shared" si="4"/>
        <v>0.27386265366591495</v>
      </c>
      <c r="L10" s="11">
        <f t="shared" si="5"/>
        <v>0.22504269610973032</v>
      </c>
      <c r="M10" s="11">
        <f t="shared" si="5"/>
        <v>0.28742833511602894</v>
      </c>
      <c r="N10" s="11">
        <f t="shared" si="5"/>
        <v>0.34981397412232751</v>
      </c>
      <c r="O10" s="8">
        <f t="shared" si="3"/>
        <v>0.15452420424826013</v>
      </c>
      <c r="P10" s="7"/>
    </row>
    <row r="11" spans="1:16" ht="15.6" x14ac:dyDescent="0.3">
      <c r="B11" s="10" t="s">
        <v>10</v>
      </c>
      <c r="C11" s="103">
        <v>54085.82</v>
      </c>
      <c r="D11" s="25">
        <v>5</v>
      </c>
      <c r="E11" s="8">
        <f t="shared" si="1"/>
        <v>9.2445672451670333E-2</v>
      </c>
      <c r="F11" s="8">
        <f t="shared" si="2"/>
        <v>0.16265705710343173</v>
      </c>
      <c r="H11" s="10" t="s">
        <v>9</v>
      </c>
      <c r="I11" s="110"/>
      <c r="J11" s="111"/>
      <c r="K11" s="8"/>
      <c r="L11" s="11">
        <f t="shared" si="5"/>
        <v>0.22504269610973032</v>
      </c>
      <c r="M11" s="11">
        <f t="shared" si="5"/>
        <v>0.28742833511602894</v>
      </c>
      <c r="N11" s="11">
        <f t="shared" si="5"/>
        <v>0.34981397412232751</v>
      </c>
      <c r="O11" s="8">
        <f t="shared" si="3"/>
        <v>0.15452420424826013</v>
      </c>
      <c r="P11" s="7"/>
    </row>
    <row r="12" spans="1:16" ht="15.6" x14ac:dyDescent="0.3">
      <c r="B12" s="10" t="s">
        <v>11</v>
      </c>
      <c r="C12" s="103">
        <v>54043.360000000001</v>
      </c>
      <c r="D12" s="25">
        <v>13</v>
      </c>
      <c r="E12" s="8">
        <f t="shared" si="1"/>
        <v>0.24054758993519276</v>
      </c>
      <c r="F12" s="8">
        <f t="shared" si="2"/>
        <v>0.16265705710343173</v>
      </c>
      <c r="H12" s="10" t="s">
        <v>10</v>
      </c>
      <c r="I12" s="110"/>
      <c r="J12" s="111"/>
      <c r="K12" s="8"/>
      <c r="L12" s="11">
        <f t="shared" si="5"/>
        <v>0.22504269610973032</v>
      </c>
      <c r="M12" s="11">
        <f t="shared" si="5"/>
        <v>0.28742833511602894</v>
      </c>
      <c r="N12" s="11">
        <f t="shared" si="5"/>
        <v>0.34981397412232751</v>
      </c>
      <c r="O12" s="8">
        <f t="shared" si="3"/>
        <v>0.15452420424826013</v>
      </c>
      <c r="P12" s="7"/>
    </row>
    <row r="13" spans="1:16" ht="15.6" x14ac:dyDescent="0.3">
      <c r="B13" s="10" t="s">
        <v>12</v>
      </c>
      <c r="C13" s="103">
        <v>52382.520000000004</v>
      </c>
      <c r="D13" s="25">
        <v>7</v>
      </c>
      <c r="E13" s="8">
        <f t="shared" si="1"/>
        <v>0.13363236438414952</v>
      </c>
      <c r="F13" s="8">
        <f t="shared" si="2"/>
        <v>0.16265705710343173</v>
      </c>
      <c r="H13" s="10" t="s">
        <v>11</v>
      </c>
      <c r="I13" s="110"/>
      <c r="J13" s="111"/>
      <c r="K13" s="8"/>
      <c r="L13" s="11">
        <f t="shared" si="5"/>
        <v>0.22504269610973032</v>
      </c>
      <c r="M13" s="11">
        <f t="shared" si="5"/>
        <v>0.28742833511602894</v>
      </c>
      <c r="N13" s="11">
        <f t="shared" si="5"/>
        <v>0.34981397412232751</v>
      </c>
      <c r="O13" s="8">
        <f t="shared" si="3"/>
        <v>0.15452420424826013</v>
      </c>
      <c r="P13" s="7"/>
    </row>
    <row r="14" spans="1:16" ht="15.6" x14ac:dyDescent="0.3">
      <c r="B14" s="10" t="s">
        <v>13</v>
      </c>
      <c r="C14" s="103">
        <v>53042</v>
      </c>
      <c r="D14" s="25">
        <v>10</v>
      </c>
      <c r="E14" s="8">
        <f t="shared" si="1"/>
        <v>0.18852984427434863</v>
      </c>
      <c r="F14" s="8">
        <f t="shared" si="2"/>
        <v>0.16265705710343173</v>
      </c>
      <c r="H14" s="10" t="s">
        <v>12</v>
      </c>
      <c r="I14" s="110"/>
      <c r="J14" s="111"/>
      <c r="K14" s="8"/>
      <c r="L14" s="11">
        <f t="shared" si="5"/>
        <v>0.22504269610973032</v>
      </c>
      <c r="M14" s="11">
        <f t="shared" si="5"/>
        <v>0.28742833511602894</v>
      </c>
      <c r="N14" s="11">
        <f t="shared" si="5"/>
        <v>0.34981397412232751</v>
      </c>
      <c r="O14" s="8">
        <f t="shared" si="3"/>
        <v>0.15452420424826013</v>
      </c>
      <c r="P14" s="7"/>
    </row>
    <row r="15" spans="1:16" ht="15.6" x14ac:dyDescent="0.3">
      <c r="B15" s="10" t="s">
        <v>14</v>
      </c>
      <c r="C15" s="103">
        <v>51352.959999999999</v>
      </c>
      <c r="D15" s="25">
        <v>7</v>
      </c>
      <c r="E15" s="8">
        <f t="shared" si="1"/>
        <v>0.13631151933598376</v>
      </c>
      <c r="F15" s="8">
        <f t="shared" si="2"/>
        <v>0.16265705710343173</v>
      </c>
      <c r="H15" s="10" t="s">
        <v>13</v>
      </c>
      <c r="I15" s="110"/>
      <c r="J15" s="111"/>
      <c r="K15" s="8"/>
      <c r="L15" s="11">
        <f t="shared" si="5"/>
        <v>0.22504269610973032</v>
      </c>
      <c r="M15" s="11">
        <f t="shared" si="5"/>
        <v>0.28742833511602894</v>
      </c>
      <c r="N15" s="11">
        <f t="shared" si="5"/>
        <v>0.34981397412232751</v>
      </c>
      <c r="O15" s="8">
        <f t="shared" si="3"/>
        <v>0.15452420424826013</v>
      </c>
      <c r="P15" s="7"/>
    </row>
    <row r="16" spans="1:16" ht="15.6" x14ac:dyDescent="0.3">
      <c r="B16" s="10" t="s">
        <v>15</v>
      </c>
      <c r="C16" s="103">
        <v>53005.979999999996</v>
      </c>
      <c r="D16" s="30">
        <v>9</v>
      </c>
      <c r="E16" s="36">
        <f t="shared" si="1"/>
        <v>0.16979216307292122</v>
      </c>
      <c r="F16" s="8">
        <f t="shared" si="2"/>
        <v>0.16265705710343173</v>
      </c>
      <c r="H16" s="10" t="s">
        <v>14</v>
      </c>
      <c r="I16" s="110"/>
      <c r="J16" s="111"/>
      <c r="K16" s="8"/>
      <c r="L16" s="11">
        <f t="shared" si="5"/>
        <v>0.22504269610973032</v>
      </c>
      <c r="M16" s="11">
        <f t="shared" si="5"/>
        <v>0.28742833511602894</v>
      </c>
      <c r="N16" s="11">
        <f t="shared" si="5"/>
        <v>0.34981397412232751</v>
      </c>
      <c r="O16" s="8">
        <f t="shared" si="3"/>
        <v>0.15452420424826013</v>
      </c>
      <c r="P16" s="7"/>
    </row>
    <row r="17" spans="1:16" ht="16.2" thickBot="1" x14ac:dyDescent="0.35">
      <c r="B17" s="31"/>
      <c r="C17" s="32"/>
      <c r="D17" s="122" t="s">
        <v>0</v>
      </c>
      <c r="E17" s="9">
        <f>AVERAGE(E5:E16)</f>
        <v>0.16265705710343173</v>
      </c>
      <c r="F17" s="37"/>
      <c r="H17" s="13" t="s">
        <v>15</v>
      </c>
      <c r="I17" s="110"/>
      <c r="J17" s="111"/>
      <c r="K17" s="8"/>
      <c r="L17" s="15">
        <f t="shared" si="5"/>
        <v>0.22504269610973032</v>
      </c>
      <c r="M17" s="15">
        <f t="shared" si="5"/>
        <v>0.28742833511602894</v>
      </c>
      <c r="N17" s="15">
        <f t="shared" si="5"/>
        <v>0.34981397412232751</v>
      </c>
      <c r="O17" s="14">
        <f t="shared" si="3"/>
        <v>0.15452420424826013</v>
      </c>
      <c r="P17" s="7"/>
    </row>
    <row r="18" spans="1:16" ht="14.4" thickTop="1" x14ac:dyDescent="0.25">
      <c r="B18" s="4"/>
      <c r="C18" s="33"/>
      <c r="D18" s="122" t="s">
        <v>1</v>
      </c>
      <c r="E18" s="9">
        <f>STDEVP(E5:E16)</f>
        <v>6.2385639006298593E-2</v>
      </c>
      <c r="F18" s="37"/>
      <c r="I18" s="33"/>
      <c r="J18" s="123"/>
      <c r="K18" s="37"/>
      <c r="P18" s="7"/>
    </row>
    <row r="19" spans="1:16" x14ac:dyDescent="0.25">
      <c r="B19" s="22"/>
      <c r="I19" s="33"/>
      <c r="J19" s="123"/>
      <c r="K19" s="37"/>
      <c r="P19" s="7"/>
    </row>
    <row r="20" spans="1:16" ht="15" customHeight="1" x14ac:dyDescent="0.25">
      <c r="C20" s="24" t="s">
        <v>2</v>
      </c>
      <c r="D20" s="24" t="s">
        <v>3</v>
      </c>
      <c r="E20" s="24" t="s">
        <v>4</v>
      </c>
      <c r="F20" s="34"/>
      <c r="H20" s="22" t="s">
        <v>24</v>
      </c>
      <c r="I20" s="23"/>
      <c r="J20" s="23"/>
      <c r="P20" s="7"/>
    </row>
    <row r="21" spans="1:16" x14ac:dyDescent="0.25">
      <c r="B21" s="4"/>
      <c r="C21" s="11">
        <f>E17+E18</f>
        <v>0.22504269610973032</v>
      </c>
      <c r="D21" s="11">
        <f>E17+E18+E18</f>
        <v>0.28742833511602894</v>
      </c>
      <c r="E21" s="11">
        <f>E17+E18+E18+E18</f>
        <v>0.34981397412232751</v>
      </c>
      <c r="F21" s="35"/>
      <c r="H21" s="4"/>
      <c r="I21" s="4"/>
      <c r="J21" s="4"/>
      <c r="K21" s="4"/>
      <c r="P21" s="7"/>
    </row>
    <row r="22" spans="1:16" x14ac:dyDescent="0.25">
      <c r="A22" s="6"/>
      <c r="B22" s="6"/>
      <c r="C22" s="5"/>
      <c r="D22" s="5"/>
      <c r="E22" s="5"/>
      <c r="F22" s="6"/>
      <c r="G22" s="4"/>
      <c r="H22" s="4"/>
      <c r="I22" s="4"/>
      <c r="J22" s="4"/>
      <c r="K22" s="4"/>
    </row>
    <row r="23" spans="1:16" ht="24.6" customHeight="1" x14ac:dyDescent="0.25">
      <c r="A23" s="6"/>
      <c r="B23" s="185" t="s">
        <v>135</v>
      </c>
      <c r="C23" s="186"/>
      <c r="D23" s="186"/>
      <c r="E23" s="187"/>
      <c r="F23" s="124"/>
      <c r="G23" s="39"/>
      <c r="H23" s="194" t="s">
        <v>134</v>
      </c>
      <c r="I23" s="195"/>
      <c r="J23" s="195"/>
      <c r="K23" s="196"/>
      <c r="L23" s="203">
        <f>(95/100)*E17</f>
        <v>0.15452420424826013</v>
      </c>
    </row>
    <row r="24" spans="1:16" ht="24.6" customHeight="1" x14ac:dyDescent="0.25">
      <c r="A24" s="21"/>
      <c r="B24" s="188"/>
      <c r="C24" s="189"/>
      <c r="D24" s="189"/>
      <c r="E24" s="190"/>
      <c r="F24" s="125"/>
      <c r="G24" s="39"/>
      <c r="H24" s="197"/>
      <c r="I24" s="198"/>
      <c r="J24" s="198"/>
      <c r="K24" s="199"/>
      <c r="L24" s="203"/>
    </row>
    <row r="25" spans="1:16" ht="24.6" customHeight="1" x14ac:dyDescent="0.25">
      <c r="B25" s="191"/>
      <c r="C25" s="192"/>
      <c r="D25" s="192"/>
      <c r="E25" s="193"/>
      <c r="F25" s="125"/>
      <c r="G25" s="39"/>
      <c r="H25" s="200"/>
      <c r="I25" s="201"/>
      <c r="J25" s="201"/>
      <c r="K25" s="202"/>
      <c r="L25" s="203"/>
    </row>
  </sheetData>
  <mergeCells count="7">
    <mergeCell ref="O3:O4"/>
    <mergeCell ref="B3:E3"/>
    <mergeCell ref="H3:K3"/>
    <mergeCell ref="B23:E25"/>
    <mergeCell ref="H23:K25"/>
    <mergeCell ref="L23:L25"/>
    <mergeCell ref="L3:N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topLeftCell="A25" zoomScale="80" zoomScaleNormal="80" workbookViewId="0">
      <selection activeCell="L9" sqref="L9"/>
    </sheetView>
  </sheetViews>
  <sheetFormatPr defaultRowHeight="13.8" x14ac:dyDescent="0.25"/>
  <cols>
    <col min="1" max="1" width="2" customWidth="1"/>
    <col min="2" max="2" width="2.109375" style="40" customWidth="1"/>
    <col min="3" max="3" width="26.88671875" style="65" customWidth="1"/>
    <col min="4" max="4" width="19.5546875" style="65" customWidth="1"/>
    <col min="5" max="5" width="10.109375" style="65" customWidth="1"/>
    <col min="6" max="6" width="19.5546875" style="65" customWidth="1"/>
    <col min="7" max="7" width="10" style="65" customWidth="1"/>
    <col min="8" max="8" width="9.109375" style="65"/>
    <col min="9" max="9" width="11.5546875" style="65" bestFit="1" customWidth="1"/>
    <col min="10" max="10" width="9.109375" style="65"/>
    <col min="11" max="11" width="9.109375" style="41"/>
  </cols>
  <sheetData>
    <row r="1" spans="2:9" ht="24.75" customHeight="1" x14ac:dyDescent="0.25">
      <c r="C1" s="208" t="s">
        <v>115</v>
      </c>
      <c r="D1" s="208"/>
      <c r="E1" s="208"/>
      <c r="F1" s="208"/>
      <c r="G1" s="208"/>
    </row>
    <row r="2" spans="2:9" ht="18.75" customHeight="1" x14ac:dyDescent="0.25">
      <c r="B2" s="209" t="s">
        <v>63</v>
      </c>
      <c r="C2" s="210"/>
      <c r="D2" s="210"/>
      <c r="E2" s="210"/>
      <c r="F2" s="210"/>
      <c r="G2" s="211"/>
    </row>
    <row r="3" spans="2:9" ht="55.2" x14ac:dyDescent="0.25">
      <c r="B3" s="212" t="s">
        <v>60</v>
      </c>
      <c r="C3" s="213"/>
      <c r="D3" s="104" t="s">
        <v>65</v>
      </c>
      <c r="E3" s="104" t="s">
        <v>116</v>
      </c>
      <c r="F3" s="89" t="s">
        <v>66</v>
      </c>
      <c r="G3" s="89" t="s">
        <v>117</v>
      </c>
      <c r="I3" s="61"/>
    </row>
    <row r="4" spans="2:9" ht="55.2" x14ac:dyDescent="0.25">
      <c r="B4" s="91">
        <v>1</v>
      </c>
      <c r="C4" s="52" t="s">
        <v>61</v>
      </c>
      <c r="D4" s="45" t="s">
        <v>67</v>
      </c>
      <c r="E4" s="46" t="s">
        <v>118</v>
      </c>
      <c r="F4" s="47" t="s">
        <v>68</v>
      </c>
      <c r="G4" s="46" t="s">
        <v>119</v>
      </c>
    </row>
    <row r="5" spans="2:9" ht="69" x14ac:dyDescent="0.25">
      <c r="B5" s="91">
        <v>2</v>
      </c>
      <c r="C5" s="60" t="s">
        <v>71</v>
      </c>
      <c r="D5" s="60" t="s">
        <v>67</v>
      </c>
      <c r="E5" s="43" t="s">
        <v>118</v>
      </c>
      <c r="F5" s="44" t="s">
        <v>69</v>
      </c>
      <c r="G5" s="43" t="s">
        <v>118</v>
      </c>
    </row>
    <row r="6" spans="2:9" ht="55.8" thickBot="1" x14ac:dyDescent="0.3">
      <c r="B6" s="92">
        <v>3</v>
      </c>
      <c r="C6" s="77" t="s">
        <v>64</v>
      </c>
      <c r="D6" s="77" t="s">
        <v>67</v>
      </c>
      <c r="E6" s="78" t="s">
        <v>119</v>
      </c>
      <c r="F6" s="79" t="s">
        <v>70</v>
      </c>
      <c r="G6" s="78" t="s">
        <v>119</v>
      </c>
    </row>
    <row r="7" spans="2:9" ht="14.4" thickTop="1" x14ac:dyDescent="0.25">
      <c r="B7" s="69"/>
      <c r="C7" s="70"/>
      <c r="D7" s="70"/>
      <c r="E7" s="71"/>
      <c r="F7" s="72"/>
      <c r="G7" s="71"/>
    </row>
    <row r="8" spans="2:9" x14ac:dyDescent="0.25">
      <c r="B8" s="214" t="s">
        <v>62</v>
      </c>
      <c r="C8" s="215"/>
      <c r="D8" s="215"/>
      <c r="E8" s="215"/>
      <c r="F8" s="210"/>
      <c r="G8" s="211"/>
    </row>
    <row r="9" spans="2:9" ht="55.2" x14ac:dyDescent="0.25">
      <c r="B9" s="216" t="s">
        <v>60</v>
      </c>
      <c r="C9" s="217"/>
      <c r="D9" s="105" t="s">
        <v>65</v>
      </c>
      <c r="E9" s="105" t="s">
        <v>116</v>
      </c>
      <c r="F9" s="98" t="s">
        <v>66</v>
      </c>
      <c r="G9" s="98" t="s">
        <v>117</v>
      </c>
      <c r="I9" s="61"/>
    </row>
    <row r="10" spans="2:9" ht="61.5" customHeight="1" x14ac:dyDescent="0.25">
      <c r="B10" s="90"/>
      <c r="C10" s="50" t="s">
        <v>78</v>
      </c>
      <c r="D10" s="60" t="s">
        <v>77</v>
      </c>
      <c r="E10" s="51" t="s">
        <v>118</v>
      </c>
      <c r="F10" s="60" t="s">
        <v>79</v>
      </c>
      <c r="G10" s="51" t="s">
        <v>119</v>
      </c>
    </row>
    <row r="11" spans="2:9" ht="55.2" x14ac:dyDescent="0.25">
      <c r="B11" s="91"/>
      <c r="C11" s="60" t="s">
        <v>73</v>
      </c>
      <c r="D11" s="60" t="s">
        <v>77</v>
      </c>
      <c r="E11" s="43" t="s">
        <v>118</v>
      </c>
      <c r="F11" s="60" t="s">
        <v>75</v>
      </c>
      <c r="G11" s="43" t="s">
        <v>118</v>
      </c>
    </row>
    <row r="12" spans="2:9" ht="97.5" customHeight="1" x14ac:dyDescent="0.25">
      <c r="B12" s="91"/>
      <c r="C12" s="60" t="s">
        <v>74</v>
      </c>
      <c r="D12" s="62" t="s">
        <v>84</v>
      </c>
      <c r="E12" s="43" t="s">
        <v>118</v>
      </c>
      <c r="F12" s="53" t="s">
        <v>76</v>
      </c>
      <c r="G12" s="43" t="s">
        <v>119</v>
      </c>
    </row>
    <row r="13" spans="2:9" ht="5.25" customHeight="1" x14ac:dyDescent="0.25">
      <c r="B13" s="49"/>
      <c r="C13" s="105"/>
      <c r="D13" s="105"/>
      <c r="E13" s="58"/>
      <c r="F13" s="59"/>
      <c r="G13" s="58"/>
    </row>
    <row r="14" spans="2:9" ht="61.5" customHeight="1" x14ac:dyDescent="0.25">
      <c r="B14" s="90"/>
      <c r="C14" s="50" t="s">
        <v>80</v>
      </c>
      <c r="D14" s="60" t="s">
        <v>77</v>
      </c>
      <c r="E14" s="51" t="s">
        <v>119</v>
      </c>
      <c r="F14" s="60" t="s">
        <v>79</v>
      </c>
      <c r="G14" s="51" t="s">
        <v>119</v>
      </c>
    </row>
    <row r="15" spans="2:9" ht="5.25" customHeight="1" x14ac:dyDescent="0.25">
      <c r="B15" s="105"/>
      <c r="C15" s="54"/>
      <c r="D15" s="105"/>
      <c r="E15" s="55"/>
      <c r="F15" s="105"/>
      <c r="G15" s="55"/>
    </row>
    <row r="16" spans="2:9" ht="61.5" customHeight="1" x14ac:dyDescent="0.25">
      <c r="B16" s="90"/>
      <c r="C16" s="50" t="s">
        <v>81</v>
      </c>
      <c r="D16" s="60" t="s">
        <v>77</v>
      </c>
      <c r="E16" s="51" t="s">
        <v>118</v>
      </c>
      <c r="F16" s="60" t="s">
        <v>79</v>
      </c>
      <c r="G16" s="51" t="s">
        <v>118</v>
      </c>
    </row>
    <row r="17" spans="2:11" ht="61.5" customHeight="1" x14ac:dyDescent="0.25">
      <c r="B17" s="90"/>
      <c r="C17" s="50" t="s">
        <v>83</v>
      </c>
      <c r="D17" s="45" t="s">
        <v>67</v>
      </c>
      <c r="E17" s="51" t="s">
        <v>118</v>
      </c>
      <c r="F17" s="47" t="s">
        <v>68</v>
      </c>
      <c r="G17" s="51" t="s">
        <v>119</v>
      </c>
    </row>
    <row r="18" spans="2:11" ht="4.5" customHeight="1" x14ac:dyDescent="0.25">
      <c r="B18" s="105"/>
      <c r="C18" s="54"/>
      <c r="D18" s="56"/>
      <c r="E18" s="55"/>
      <c r="F18" s="57"/>
      <c r="G18" s="55"/>
    </row>
    <row r="19" spans="2:11" ht="61.5" customHeight="1" x14ac:dyDescent="0.25">
      <c r="B19" s="90"/>
      <c r="C19" s="50" t="s">
        <v>82</v>
      </c>
      <c r="D19" s="60" t="s">
        <v>77</v>
      </c>
      <c r="E19" s="51" t="s">
        <v>118</v>
      </c>
      <c r="F19" s="60" t="s">
        <v>79</v>
      </c>
      <c r="G19" s="51" t="s">
        <v>118</v>
      </c>
    </row>
    <row r="20" spans="2:11" ht="55.8" thickBot="1" x14ac:dyDescent="0.3">
      <c r="B20" s="84"/>
      <c r="C20" s="83" t="s">
        <v>102</v>
      </c>
      <c r="D20" s="84" t="s">
        <v>67</v>
      </c>
      <c r="E20" s="85" t="s">
        <v>119</v>
      </c>
      <c r="F20" s="86" t="s">
        <v>68</v>
      </c>
      <c r="G20" s="85" t="s">
        <v>119</v>
      </c>
    </row>
    <row r="21" spans="2:11" s="4" customFormat="1" ht="14.4" thickTop="1" x14ac:dyDescent="0.25">
      <c r="B21" s="69"/>
      <c r="C21" s="82"/>
      <c r="D21" s="73"/>
      <c r="E21" s="74"/>
      <c r="F21" s="73"/>
      <c r="G21" s="74"/>
      <c r="H21" s="68"/>
      <c r="I21" s="68"/>
      <c r="J21" s="68"/>
      <c r="K21" s="81"/>
    </row>
    <row r="23" spans="2:11" ht="175.5" customHeight="1" x14ac:dyDescent="0.25">
      <c r="C23" s="207" t="s">
        <v>105</v>
      </c>
      <c r="D23" s="157"/>
      <c r="E23" s="157"/>
      <c r="F23" s="157"/>
    </row>
    <row r="24" spans="2:11" ht="100.5" customHeight="1" x14ac:dyDescent="0.25">
      <c r="C24" s="207" t="s">
        <v>120</v>
      </c>
      <c r="D24" s="157"/>
      <c r="E24" s="157"/>
      <c r="F24" s="157"/>
    </row>
  </sheetData>
  <mergeCells count="7">
    <mergeCell ref="C23:F23"/>
    <mergeCell ref="C24:F24"/>
    <mergeCell ref="C1:G1"/>
    <mergeCell ref="B2:G2"/>
    <mergeCell ref="B3:C3"/>
    <mergeCell ref="B8:G8"/>
    <mergeCell ref="B9:C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zoomScale="110" zoomScaleNormal="110" workbookViewId="0">
      <selection activeCell="F27" sqref="F27"/>
    </sheetView>
  </sheetViews>
  <sheetFormatPr defaultRowHeight="13.8" x14ac:dyDescent="0.25"/>
  <cols>
    <col min="1" max="1" width="2" customWidth="1"/>
    <col min="2" max="2" width="2.109375" style="40" customWidth="1"/>
    <col min="3" max="3" width="26.88671875" style="27" customWidth="1"/>
    <col min="4" max="4" width="19.5546875" style="27" customWidth="1"/>
    <col min="5" max="5" width="10.109375" style="27" customWidth="1"/>
    <col min="6" max="6" width="19.5546875" style="27" customWidth="1"/>
    <col min="7" max="7" width="10" style="27" customWidth="1"/>
    <col min="8" max="8" width="9.109375" style="27"/>
    <col min="9" max="9" width="11.5546875" style="27" bestFit="1" customWidth="1"/>
    <col min="10" max="10" width="9.109375" style="27"/>
    <col min="11" max="11" width="9.109375" style="41"/>
  </cols>
  <sheetData>
    <row r="1" spans="2:10" ht="24.75" customHeight="1" x14ac:dyDescent="0.25">
      <c r="C1" s="208" t="s">
        <v>98</v>
      </c>
      <c r="D1" s="208"/>
      <c r="E1" s="208"/>
      <c r="F1" s="208"/>
      <c r="G1" s="208"/>
    </row>
    <row r="2" spans="2:10" ht="18.75" customHeight="1" x14ac:dyDescent="0.25">
      <c r="B2" s="209" t="s">
        <v>63</v>
      </c>
      <c r="C2" s="210"/>
      <c r="D2" s="210"/>
      <c r="E2" s="210"/>
      <c r="F2" s="210"/>
      <c r="G2" s="211"/>
      <c r="H2" s="65"/>
      <c r="I2" s="65"/>
      <c r="J2" s="65"/>
    </row>
    <row r="3" spans="2:10" ht="69" x14ac:dyDescent="0.25">
      <c r="B3" s="212" t="s">
        <v>60</v>
      </c>
      <c r="C3" s="213"/>
      <c r="D3" s="66" t="s">
        <v>65</v>
      </c>
      <c r="E3" s="66" t="s">
        <v>90</v>
      </c>
      <c r="F3" s="89" t="s">
        <v>66</v>
      </c>
      <c r="G3" s="89" t="s">
        <v>89</v>
      </c>
      <c r="I3" s="61"/>
    </row>
    <row r="4" spans="2:10" ht="55.2" x14ac:dyDescent="0.25">
      <c r="B4" s="91">
        <v>1</v>
      </c>
      <c r="C4" s="52" t="s">
        <v>61</v>
      </c>
      <c r="D4" s="45" t="s">
        <v>67</v>
      </c>
      <c r="E4" s="46">
        <v>4</v>
      </c>
      <c r="F4" s="47" t="s">
        <v>68</v>
      </c>
      <c r="G4" s="46">
        <v>0</v>
      </c>
    </row>
    <row r="5" spans="2:10" ht="69" x14ac:dyDescent="0.25">
      <c r="B5" s="91">
        <v>2</v>
      </c>
      <c r="C5" s="42" t="s">
        <v>71</v>
      </c>
      <c r="D5" s="42" t="s">
        <v>67</v>
      </c>
      <c r="E5" s="43">
        <v>4</v>
      </c>
      <c r="F5" s="44" t="s">
        <v>69</v>
      </c>
      <c r="G5" s="43">
        <v>3</v>
      </c>
    </row>
    <row r="6" spans="2:10" ht="55.8" thickBot="1" x14ac:dyDescent="0.3">
      <c r="B6" s="92">
        <v>3</v>
      </c>
      <c r="C6" s="77" t="s">
        <v>64</v>
      </c>
      <c r="D6" s="77" t="s">
        <v>67</v>
      </c>
      <c r="E6" s="78">
        <v>0</v>
      </c>
      <c r="F6" s="79" t="s">
        <v>70</v>
      </c>
      <c r="G6" s="78">
        <v>0</v>
      </c>
    </row>
    <row r="7" spans="2:10" ht="14.4" thickTop="1" x14ac:dyDescent="0.25">
      <c r="B7" s="69"/>
      <c r="C7" s="70"/>
      <c r="D7" s="76" t="s">
        <v>86</v>
      </c>
      <c r="E7" s="80">
        <f>SUM(E4:E6)</f>
        <v>8</v>
      </c>
      <c r="F7" s="76" t="s">
        <v>86</v>
      </c>
      <c r="G7" s="80">
        <f>SUM(G4:G6)</f>
        <v>3</v>
      </c>
      <c r="H7" s="63"/>
      <c r="I7" s="63"/>
      <c r="J7" s="63"/>
    </row>
    <row r="8" spans="2:10" x14ac:dyDescent="0.25">
      <c r="B8" s="69"/>
      <c r="C8" s="70"/>
      <c r="D8" s="75" t="s">
        <v>85</v>
      </c>
      <c r="E8" s="93">
        <f>COUNT(E4:E6)*4</f>
        <v>12</v>
      </c>
      <c r="F8" s="75" t="s">
        <v>85</v>
      </c>
      <c r="G8" s="93">
        <f>COUNT(G4:G6)*3</f>
        <v>9</v>
      </c>
      <c r="H8" s="63"/>
      <c r="I8" s="63"/>
      <c r="J8" s="63"/>
    </row>
    <row r="9" spans="2:10" x14ac:dyDescent="0.25">
      <c r="B9" s="69"/>
      <c r="C9" s="70"/>
      <c r="D9" s="70"/>
      <c r="E9" s="71"/>
      <c r="F9" s="72"/>
      <c r="G9" s="71"/>
      <c r="H9" s="63"/>
      <c r="I9" s="63"/>
      <c r="J9" s="63"/>
    </row>
    <row r="10" spans="2:10" x14ac:dyDescent="0.25">
      <c r="B10" s="214" t="s">
        <v>62</v>
      </c>
      <c r="C10" s="215"/>
      <c r="D10" s="215"/>
      <c r="E10" s="215"/>
      <c r="F10" s="210"/>
      <c r="G10" s="211"/>
      <c r="H10" s="65"/>
      <c r="I10" s="65"/>
      <c r="J10" s="65"/>
    </row>
    <row r="11" spans="2:10" ht="69" x14ac:dyDescent="0.25">
      <c r="B11" s="216" t="s">
        <v>60</v>
      </c>
      <c r="C11" s="217"/>
      <c r="D11" s="67" t="s">
        <v>65</v>
      </c>
      <c r="E11" s="67" t="s">
        <v>88</v>
      </c>
      <c r="F11" s="98" t="s">
        <v>66</v>
      </c>
      <c r="G11" s="98" t="s">
        <v>87</v>
      </c>
      <c r="H11" s="65"/>
      <c r="I11" s="61"/>
      <c r="J11" s="65"/>
    </row>
    <row r="12" spans="2:10" ht="61.5" customHeight="1" x14ac:dyDescent="0.25">
      <c r="B12" s="90"/>
      <c r="C12" s="50" t="s">
        <v>78</v>
      </c>
      <c r="D12" s="42" t="s">
        <v>77</v>
      </c>
      <c r="E12" s="51">
        <v>2</v>
      </c>
      <c r="F12" s="42" t="s">
        <v>79</v>
      </c>
      <c r="G12" s="51">
        <v>0</v>
      </c>
    </row>
    <row r="13" spans="2:10" ht="55.2" x14ac:dyDescent="0.25">
      <c r="B13" s="91"/>
      <c r="C13" s="42" t="s">
        <v>73</v>
      </c>
      <c r="D13" s="60" t="s">
        <v>77</v>
      </c>
      <c r="E13" s="43">
        <v>2</v>
      </c>
      <c r="F13" s="42" t="s">
        <v>75</v>
      </c>
      <c r="G13" s="43">
        <v>1</v>
      </c>
    </row>
    <row r="14" spans="2:10" ht="97.5" customHeight="1" x14ac:dyDescent="0.25">
      <c r="B14" s="91"/>
      <c r="C14" s="42" t="s">
        <v>74</v>
      </c>
      <c r="D14" s="62" t="s">
        <v>84</v>
      </c>
      <c r="E14" s="43">
        <v>2</v>
      </c>
      <c r="F14" s="53" t="s">
        <v>76</v>
      </c>
      <c r="G14" s="43">
        <v>0</v>
      </c>
    </row>
    <row r="15" spans="2:10" ht="5.25" customHeight="1" x14ac:dyDescent="0.25">
      <c r="B15" s="49"/>
      <c r="C15" s="48"/>
      <c r="D15" s="48"/>
      <c r="E15" s="58"/>
      <c r="F15" s="59"/>
      <c r="G15" s="58"/>
    </row>
    <row r="16" spans="2:10" ht="61.5" customHeight="1" x14ac:dyDescent="0.25">
      <c r="B16" s="90"/>
      <c r="C16" s="50" t="s">
        <v>80</v>
      </c>
      <c r="D16" s="42" t="s">
        <v>77</v>
      </c>
      <c r="E16" s="51">
        <v>0</v>
      </c>
      <c r="F16" s="42" t="s">
        <v>79</v>
      </c>
      <c r="G16" s="51">
        <v>0</v>
      </c>
    </row>
    <row r="17" spans="2:11" ht="5.25" customHeight="1" x14ac:dyDescent="0.25">
      <c r="B17" s="48"/>
      <c r="C17" s="54"/>
      <c r="D17" s="48"/>
      <c r="E17" s="55"/>
      <c r="F17" s="48"/>
      <c r="G17" s="55"/>
    </row>
    <row r="18" spans="2:11" ht="61.5" customHeight="1" x14ac:dyDescent="0.25">
      <c r="B18" s="90"/>
      <c r="C18" s="50" t="s">
        <v>81</v>
      </c>
      <c r="D18" s="42" t="s">
        <v>77</v>
      </c>
      <c r="E18" s="51">
        <v>2</v>
      </c>
      <c r="F18" s="42" t="s">
        <v>79</v>
      </c>
      <c r="G18" s="51">
        <v>1</v>
      </c>
    </row>
    <row r="19" spans="2:11" ht="61.5" customHeight="1" x14ac:dyDescent="0.25">
      <c r="B19" s="90"/>
      <c r="C19" s="50" t="s">
        <v>83</v>
      </c>
      <c r="D19" s="45" t="s">
        <v>67</v>
      </c>
      <c r="E19" s="51">
        <v>2</v>
      </c>
      <c r="F19" s="47" t="s">
        <v>68</v>
      </c>
      <c r="G19" s="51">
        <v>0</v>
      </c>
    </row>
    <row r="20" spans="2:11" ht="4.5" customHeight="1" x14ac:dyDescent="0.25">
      <c r="B20" s="48"/>
      <c r="C20" s="54"/>
      <c r="D20" s="56"/>
      <c r="E20" s="55"/>
      <c r="F20" s="57"/>
      <c r="G20" s="55"/>
    </row>
    <row r="21" spans="2:11" ht="61.5" customHeight="1" x14ac:dyDescent="0.25">
      <c r="B21" s="90"/>
      <c r="C21" s="50" t="s">
        <v>82</v>
      </c>
      <c r="D21" s="42" t="s">
        <v>77</v>
      </c>
      <c r="E21" s="51">
        <v>2</v>
      </c>
      <c r="F21" s="42" t="s">
        <v>79</v>
      </c>
      <c r="G21" s="51">
        <v>1</v>
      </c>
    </row>
    <row r="22" spans="2:11" ht="55.8" thickBot="1" x14ac:dyDescent="0.3">
      <c r="B22" s="84"/>
      <c r="C22" s="83" t="s">
        <v>102</v>
      </c>
      <c r="D22" s="84" t="s">
        <v>67</v>
      </c>
      <c r="E22" s="85">
        <v>0</v>
      </c>
      <c r="F22" s="86" t="s">
        <v>68</v>
      </c>
      <c r="G22" s="85">
        <v>0</v>
      </c>
    </row>
    <row r="23" spans="2:11" s="4" customFormat="1" ht="14.4" thickTop="1" x14ac:dyDescent="0.25">
      <c r="B23" s="69"/>
      <c r="C23" s="82"/>
      <c r="D23" s="76" t="s">
        <v>86</v>
      </c>
      <c r="E23" s="80">
        <f>SUM(E12:E22)</f>
        <v>12</v>
      </c>
      <c r="F23" s="76" t="s">
        <v>86</v>
      </c>
      <c r="G23" s="80">
        <f>SUM(G12:G22)</f>
        <v>3</v>
      </c>
      <c r="H23" s="68"/>
      <c r="I23" s="68"/>
      <c r="J23" s="68"/>
      <c r="K23" s="81"/>
    </row>
    <row r="24" spans="2:11" s="4" customFormat="1" x14ac:dyDescent="0.25">
      <c r="B24" s="69"/>
      <c r="C24" s="82"/>
      <c r="D24" s="75" t="s">
        <v>85</v>
      </c>
      <c r="E24" s="93">
        <f>COUNT(E12:E22)*2</f>
        <v>16</v>
      </c>
      <c r="F24" s="75" t="s">
        <v>85</v>
      </c>
      <c r="G24" s="93">
        <f>COUNT(G12:G22)</f>
        <v>8</v>
      </c>
      <c r="H24" s="68"/>
      <c r="I24" s="68"/>
      <c r="J24" s="68"/>
      <c r="K24" s="81"/>
    </row>
    <row r="25" spans="2:11" s="4" customFormat="1" x14ac:dyDescent="0.25">
      <c r="B25" s="69"/>
      <c r="C25" s="82"/>
      <c r="D25" s="73"/>
      <c r="E25" s="74"/>
      <c r="F25" s="73"/>
      <c r="G25" s="74"/>
      <c r="H25" s="68"/>
      <c r="I25" s="68"/>
      <c r="J25" s="68"/>
      <c r="K25" s="81"/>
    </row>
    <row r="26" spans="2:11" x14ac:dyDescent="0.25">
      <c r="D26" s="94" t="s">
        <v>100</v>
      </c>
      <c r="E26" s="97">
        <f>SUM(E7,E23)/SUM(E8,E24)</f>
        <v>0.7142857142857143</v>
      </c>
      <c r="F26" s="94" t="s">
        <v>101</v>
      </c>
      <c r="G26" s="96">
        <f>SUM(G7,G23)/SUM(G8,G24)</f>
        <v>0.35294117647058826</v>
      </c>
    </row>
    <row r="27" spans="2:11" ht="41.25" customHeight="1" thickBot="1" x14ac:dyDescent="0.3">
      <c r="C27" s="99"/>
      <c r="D27" s="221" t="s">
        <v>103</v>
      </c>
      <c r="E27" s="222"/>
      <c r="F27" s="100">
        <f>SUM(E7,G7,E23,G23)/SUM(E8,G8,E24,G24)</f>
        <v>0.57777777777777772</v>
      </c>
      <c r="G27" s="87"/>
    </row>
    <row r="29" spans="2:11" ht="149.55000000000001" customHeight="1" x14ac:dyDescent="0.25">
      <c r="C29" s="220" t="s">
        <v>125</v>
      </c>
      <c r="D29" s="220"/>
      <c r="E29" s="220"/>
      <c r="F29" s="220"/>
    </row>
    <row r="30" spans="2:11" ht="80.55" customHeight="1" x14ac:dyDescent="0.25">
      <c r="C30" s="207" t="s">
        <v>106</v>
      </c>
      <c r="D30" s="157"/>
      <c r="E30" s="157"/>
      <c r="F30" s="157"/>
    </row>
    <row r="31" spans="2:11" ht="66.45" customHeight="1" x14ac:dyDescent="0.25">
      <c r="C31" s="207" t="s">
        <v>108</v>
      </c>
      <c r="D31" s="157"/>
      <c r="E31" s="157"/>
      <c r="F31" s="157"/>
      <c r="G31" s="65"/>
      <c r="H31" s="65"/>
      <c r="I31" s="65"/>
      <c r="J31" s="65"/>
    </row>
    <row r="32" spans="2:11" ht="72.45" customHeight="1" x14ac:dyDescent="0.25">
      <c r="C32" s="218" t="s">
        <v>107</v>
      </c>
      <c r="D32" s="219"/>
      <c r="E32" s="219"/>
      <c r="F32" s="219"/>
    </row>
  </sheetData>
  <mergeCells count="10">
    <mergeCell ref="C32:F32"/>
    <mergeCell ref="C31:F31"/>
    <mergeCell ref="C30:F30"/>
    <mergeCell ref="C29:F29"/>
    <mergeCell ref="C1:G1"/>
    <mergeCell ref="B3:C3"/>
    <mergeCell ref="B10:G10"/>
    <mergeCell ref="B11:C11"/>
    <mergeCell ref="B2:G2"/>
    <mergeCell ref="D27:E2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Ejercicio sobre SPI - Operaciones</LongTitle>
    <cat xmlns="101a94fc-4fb7-49fc-ab36-dbb3e9e3ccdb" xsi:nil="true"/>
    <Language xmlns="101a94fc-4fb7-49fc-ab36-dbb3e9e3ccdb">Bilingual</Language>
    <aaa xmlns="101a94fc-4fb7-49fc-ab36-dbb3e9e3ccdb">false</aaa>
    <PublishingStartDate xmlns="http://schemas.microsoft.com/sharepoint/v3" xsi:nil="true"/>
    <Title2 xmlns="101a94fc-4fb7-49fc-ab36-dbb3e9e3ccdb" xsi:nil="true"/>
    <a xmlns="101a94fc-4fb7-49fc-ab36-dbb3e9e3ccdb">1143</a>
    <Presenter xmlns="101a94fc-4fb7-49fc-ab36-dbb3e9e3ccdb">Instructor</Presenter>
    <CategoryOrder xmlns="101a94fc-4fb7-49fc-ab36-dbb3e9e3cc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7E96-2CEE-498E-8AE1-220525D969D1}"/>
</file>

<file path=customXml/itemProps2.xml><?xml version="1.0" encoding="utf-8"?>
<ds:datastoreItem xmlns:ds="http://schemas.openxmlformats.org/officeDocument/2006/customXml" ds:itemID="{1AAE2D29-790E-45B2-B26C-4C060FA32F37}"/>
</file>

<file path=customXml/itemProps3.xml><?xml version="1.0" encoding="utf-8"?>
<ds:datastoreItem xmlns:ds="http://schemas.openxmlformats.org/officeDocument/2006/customXml" ds:itemID="{3945EA48-8A1A-457D-811A-D9057E0BAF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Contents</vt:lpstr>
      <vt:lpstr>Instructions for WGs</vt:lpstr>
      <vt:lpstr>1. Indicator Examples</vt:lpstr>
      <vt:lpstr>2. Sample Indicator Chart</vt:lpstr>
      <vt:lpstr>3. Indicator Data</vt:lpstr>
      <vt:lpstr>4A. ALoS Perf Qualitative</vt:lpstr>
      <vt:lpstr>4B. ALoS Perf Quantitative</vt:lpstr>
      <vt:lpstr>'1. Indicator Examples'!Print_Titles</vt:lpstr>
      <vt:lpstr>'4A. ALoS Perf Qualitative'!Print_Titles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32</dc:title>
  <dc:creator>Teo, Gim Thong</dc:creator>
  <cp:lastModifiedBy>Barrios, Jorge</cp:lastModifiedBy>
  <cp:lastPrinted>2013-11-28T20:06:37Z</cp:lastPrinted>
  <dcterms:created xsi:type="dcterms:W3CDTF">2011-02-22T17:35:19Z</dcterms:created>
  <dcterms:modified xsi:type="dcterms:W3CDTF">2017-06-05T15:06:16Z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