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23117"/>
  <workbookPr filterPrivacy="1" autoCompressPictures="0"/>
  <bookViews>
    <workbookView xWindow="0" yWindow="400" windowWidth="24980" windowHeight="13500" firstSheet="3" activeTab="3"/>
  </bookViews>
  <sheets>
    <sheet name="Instructions for Lima WGs" sheetId="8" r:id="rId1"/>
    <sheet name="Contents" sheetId="5"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Area" localSheetId="2">'1. Indicator Examples'!$A$1:$L$26</definedName>
    <definedName name="_xlnm.Print_Titles" localSheetId="2">'1. Indicator Examples'!$2:$4</definedName>
    <definedName name="_xlnm.Print_Titles" localSheetId="5">'4A. ALoS Perf Qualitative'!$8:$9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23" i="1" l="1"/>
  <c r="I7" i="1"/>
  <c r="I8" i="1"/>
  <c r="I9" i="1"/>
  <c r="I6" i="1"/>
  <c r="K8" i="1"/>
  <c r="K9" i="1"/>
  <c r="K6" i="1"/>
  <c r="K7" i="1"/>
  <c r="K19" i="1"/>
  <c r="K18" i="1"/>
  <c r="K5" i="1"/>
  <c r="E18" i="1"/>
  <c r="E6" i="1"/>
  <c r="E7" i="1"/>
  <c r="E8" i="1"/>
  <c r="E9" i="1"/>
  <c r="E10" i="1"/>
  <c r="E11" i="1"/>
  <c r="E12" i="1"/>
  <c r="E13" i="1"/>
  <c r="E14" i="1"/>
  <c r="E15" i="1"/>
  <c r="E16" i="1"/>
  <c r="E5" i="1"/>
  <c r="G24" i="4"/>
  <c r="E24" i="4"/>
  <c r="G23" i="4"/>
  <c r="E23" i="4"/>
  <c r="G8" i="4"/>
  <c r="G7" i="4"/>
  <c r="E8" i="4"/>
  <c r="E7" i="4"/>
  <c r="E17" i="1"/>
  <c r="F6" i="1"/>
  <c r="F5" i="1"/>
  <c r="F15" i="1"/>
  <c r="F13" i="1"/>
  <c r="F11" i="1"/>
  <c r="F9" i="1"/>
  <c r="F7" i="1"/>
  <c r="F16" i="1"/>
  <c r="F14" i="1"/>
  <c r="F12" i="1"/>
  <c r="F10" i="1"/>
  <c r="F8" i="1"/>
  <c r="E26" i="4"/>
  <c r="G26" i="4"/>
  <c r="F27" i="4"/>
  <c r="E21" i="1"/>
  <c r="C21" i="1"/>
  <c r="D21" i="1"/>
  <c r="O6" i="1"/>
  <c r="O8" i="1"/>
  <c r="O10" i="1"/>
  <c r="O12" i="1"/>
  <c r="O14" i="1"/>
  <c r="O16" i="1"/>
  <c r="O7" i="1"/>
  <c r="O9" i="1"/>
  <c r="O11" i="1"/>
  <c r="O13" i="1"/>
  <c r="O15" i="1"/>
  <c r="O17" i="1"/>
  <c r="L6" i="1"/>
  <c r="L7" i="1"/>
  <c r="L8" i="1"/>
  <c r="L9" i="1"/>
  <c r="L10" i="1"/>
  <c r="L11" i="1"/>
  <c r="L12" i="1"/>
  <c r="L13" i="1"/>
  <c r="L14" i="1"/>
  <c r="L15" i="1"/>
  <c r="L16" i="1"/>
  <c r="L17" i="1"/>
  <c r="M6" i="1"/>
  <c r="M7" i="1"/>
  <c r="M8" i="1"/>
  <c r="M9" i="1"/>
  <c r="M10" i="1"/>
  <c r="M11" i="1"/>
  <c r="M12" i="1"/>
  <c r="M13" i="1"/>
  <c r="M14" i="1"/>
  <c r="M15" i="1"/>
  <c r="M16" i="1"/>
  <c r="M17" i="1"/>
  <c r="N6" i="1"/>
  <c r="N7" i="1"/>
  <c r="N8" i="1"/>
  <c r="N9" i="1"/>
  <c r="N10" i="1"/>
  <c r="N11" i="1"/>
  <c r="N12" i="1"/>
  <c r="N13" i="1"/>
  <c r="N14" i="1"/>
  <c r="N15" i="1"/>
  <c r="N16" i="1"/>
  <c r="N17" i="1"/>
</calcChain>
</file>

<file path=xl/sharedStrings.xml><?xml version="1.0" encoding="utf-8"?>
<sst xmlns="http://schemas.openxmlformats.org/spreadsheetml/2006/main" count="336" uniqueCount="158">
  <si>
    <t>Ave</t>
  </si>
  <si>
    <t>SD</t>
  </si>
  <si>
    <t>Ave+1SD</t>
  </si>
  <si>
    <t>Ave+2SD</t>
  </si>
  <si>
    <t>Ave+3SD</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</si>
  <si>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</si>
  <si>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</si>
  <si>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</si>
  <si>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</si>
  <si>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Safety Indicator</t>
  </si>
  <si>
    <t xml:space="preserve">Safety Indicator </t>
  </si>
  <si>
    <t xml:space="preserve">Safety Performance Indicator </t>
  </si>
  <si>
    <t>Ave + 1/2/3 SD. (annual or 2 yearly reset)</t>
  </si>
  <si>
    <t>__% (eg 5%) improvement between each annual Mean Rate.</t>
  </si>
  <si>
    <t>Consideration</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</si>
  <si>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</si>
  <si>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</si>
  <si>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</si>
  <si>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</si>
  <si>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</si>
  <si>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serious incidents rate - involving any aircraft [eg per 100,000 flight movements]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</si>
  <si>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</si>
  <si>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</si>
  <si>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</si>
  <si>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</si>
  <si>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</si>
  <si>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</si>
  <si>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</si>
  <si>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</si>
  <si>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</si>
  <si>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</si>
  <si>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</si>
  <si>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</si>
  <si>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</si>
  <si>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</si>
  <si>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</si>
  <si>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</si>
  <si>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</si>
  <si>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</si>
  <si>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</si>
  <si>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</si>
  <si>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</si>
  <si>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</si>
  <si>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</si>
  <si>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</si>
  <si>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</si>
  <si>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</si>
  <si>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</si>
  <si>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</si>
  <si>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</si>
  <si>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</si>
  <si>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</si>
  <si>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</si>
  <si>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</si>
  <si>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</si>
  <si>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</si>
  <si>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</si>
  <si>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</si>
  <si>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</si>
  <si>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</si>
  <si>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</si>
  <si>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</si>
  <si>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</si>
  <si>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</si>
  <si>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</si>
  <si>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</si>
  <si>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</si>
  <si>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</si>
  <si>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</si>
  <si>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</si>
  <si>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</si>
  <si>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</si>
  <si>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</si>
  <si>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</si>
  <si>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</si>
  <si>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</si>
  <si>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</si>
  <si>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</si>
  <si>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</si>
  <si>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</si>
  <si>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</si>
  <si>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</si>
  <si>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</si>
  <si>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</si>
  <si>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</si>
  <si>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2"/>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</si>
  <si>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MRO/ POA quarterly rate of component Mandatory/ Major Defect Reports raised.</t>
  </si>
  <si>
    <t>MRO/ POA quarterly rate of component technical warranty claims.</t>
  </si>
  <si>
    <t>Operator DGR incident reports rate [eg per 1000 FH]</t>
  </si>
  <si>
    <t>ATS operator quarterly/ annual near miss incident rate [eg per 100,000 flight movements]</t>
  </si>
  <si>
    <t>Assume historical  annual Ave rate is 3, possible Alert rate could be 5.</t>
  </si>
  <si>
    <t>Assume historical  annual Ave rate is 3, possible Target rate could be 2.</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</si>
  <si>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</si>
  <si>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</si>
  <si>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</si>
  <si>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</si>
  <si>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</si>
  <si>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</si>
  <si>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</si>
  <si>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</si>
  <si>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</si>
  <si>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r>
      <rPr>
        <b/>
        <sz val="16"/>
        <color theme="1"/>
        <rFont val="times new roman"/>
        <family val="1"/>
      </rPr>
      <t xml:space="preserve">Examples of Safety Indicators (SSP) &amp; Safety Performance Indicators (SMS) </t>
    </r>
    <r>
      <rPr>
        <b/>
        <sz val="14"/>
        <color theme="1"/>
        <rFont val="times new roman"/>
        <family val="1"/>
      </rPr>
      <t xml:space="preserve">          </t>
    </r>
    <r>
      <rPr>
        <sz val="9"/>
        <color theme="1"/>
        <rFont val="times new roman"/>
        <family val="1"/>
      </rPr>
      <t/>
    </r>
  </si>
  <si>
    <t>SSP Safety Indicators (Aggregate State)</t>
  </si>
  <si>
    <t>SMS Safety Performance Indicators (Individual Service Provider)</t>
  </si>
  <si>
    <r>
      <rPr>
        <u/>
        <sz val="11"/>
        <rFont val="times new roman"/>
        <family val="1"/>
      </rPr>
      <t xml:space="preserve">Note 1: Other Process Indicators </t>
    </r>
    <r>
      <rPr>
        <sz val="1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</si>
  <si>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</si>
  <si>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</si>
  <si>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</si>
  <si>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1"/>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</si>
  <si>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1"/>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</si>
  <si>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</si>
  <si>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</si>
  <si>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</si>
  <si>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</si>
  <si>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</si>
  <si>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</si>
  <si>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</si>
  <si>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</si>
  <si>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</si>
  <si>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</si>
  <si>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</si>
  <si>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</si>
  <si>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</si>
  <si>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</si>
  <si>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</si>
  <si>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</si>
  <si>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</si>
  <si>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</si>
  <si>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</si>
  <si>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</si>
  <si>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t>Aerodrome Operator quarterly a/c ground Foreign Object Damage (FOD) incident report rate - involving damage to a/c [eg per 10,000 ground movements]</t>
  </si>
  <si>
    <t>Sheet 4A</t>
  </si>
  <si>
    <t>Sheet 4B</t>
  </si>
  <si>
    <t>Example of SSP ALoS Safety Indicators Performance Summary - Qualitative (Y/N)</t>
  </si>
  <si>
    <t>Example of SSP ALoS Safety Indicators Performance Summary - Quantitative (%)</t>
  </si>
  <si>
    <t>Instructions for LIMA Working Groups:</t>
  </si>
  <si>
    <t>What are possible improvements?</t>
  </si>
  <si>
    <t>Safety Indicators Development and ALoS Performance Monitoring</t>
  </si>
  <si>
    <t>This exercise is to develop one example of a high consequence SSP/ SMS Safety Performance Indicator chart using attached SPI (Excel Wsht) in Sheet 3.</t>
  </si>
  <si>
    <t>Browse examples of SPIs for the various sectors, as listed in Sheet 1 (Indicator examples) attached.</t>
  </si>
  <si>
    <t>Decide on one high consequence (accidents/ serious incidents data trend) SPI chart to be developed.</t>
  </si>
  <si>
    <t>Elect a group discussion coordinator and also have some one (with laptop) to make entries  in the SPI Excel data sheet (Sheet 3).</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</si>
  <si>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</si>
  <si>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</si>
  <si>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r>
      <t xml:space="preserve">Be prepared to share your completed SPI charts and comments with others (if time permit). Otherwise, please annotate your group/ individual feedback/ comments </t>
    </r>
    <r>
      <rPr>
        <u/>
        <sz val="14"/>
        <color theme="1"/>
        <rFont val="Calibri"/>
        <family val="2"/>
        <scheme val="minor"/>
      </rPr>
      <t>below</t>
    </r>
    <r>
      <rPr>
        <sz val="14"/>
        <color theme="1"/>
        <rFont val="Calibri"/>
        <family val="2"/>
        <scheme val="minor"/>
      </rPr>
      <t xml:space="preserve"> and forward/ email to Gim T Teo, ISM-ICAO, gteo@icao.int </t>
    </r>
  </si>
  <si>
    <t>Group Feedback to ISM Rep resulting from above SPI chart development exercise:</t>
  </si>
  <si>
    <t>Is the SPI development template practical/ viable?</t>
  </si>
  <si>
    <t xml:space="preserve">Browse SMM Chapter 3 Appendix 6 "SPI &amp; ALOSP" extract provided (SPI_ALOSP_A6C3_Intro.docx) </t>
  </si>
  <si>
    <t>Departures</t>
  </si>
  <si>
    <r>
      <t xml:space="preserve">All Operators </t>
    </r>
    <r>
      <rPr>
        <sz val="11"/>
        <color theme="1"/>
        <rFont val="times new roman"/>
        <family val="2"/>
      </rPr>
      <t>Accidents</t>
    </r>
  </si>
  <si>
    <t>Year</t>
  </si>
  <si>
    <r>
      <t xml:space="preserve">All Operators </t>
    </r>
    <r>
      <rPr>
        <sz val="11"/>
        <color theme="1"/>
        <rFont val="times new roman"/>
        <family val="2"/>
      </rPr>
      <t>Ac</t>
    </r>
    <r>
      <rPr>
        <sz val="11"/>
        <color theme="1"/>
        <rFont val="times new roman"/>
        <family val="1"/>
      </rPr>
      <t>cidents</t>
    </r>
  </si>
  <si>
    <t>* Rate Calculation:( per 1000000 departure)</t>
  </si>
  <si>
    <r>
      <t xml:space="preserve">Preceding </t>
    </r>
    <r>
      <rPr>
        <sz val="11"/>
        <color theme="1"/>
        <rFont val="times new roman"/>
        <family val="2"/>
      </rPr>
      <t xml:space="preserve">12 </t>
    </r>
    <r>
      <rPr>
        <sz val="11"/>
        <color theme="1"/>
        <rFont val="times new roman"/>
        <family val="1"/>
      </rPr>
      <t>Year Ave +1SD (line)</t>
    </r>
  </si>
  <si>
    <r>
      <t>Preceding</t>
    </r>
    <r>
      <rPr>
        <sz val="11"/>
        <color theme="1"/>
        <rFont val="times new roman"/>
        <family val="2"/>
      </rPr>
      <t xml:space="preserve"> 12</t>
    </r>
    <r>
      <rPr>
        <sz val="11"/>
        <color theme="1"/>
        <rFont val="times new roman"/>
        <family val="1"/>
      </rPr>
      <t xml:space="preserve"> Year Ave +2SD (line)</t>
    </r>
  </si>
  <si>
    <r>
      <t xml:space="preserve">Preceding </t>
    </r>
    <r>
      <rPr>
        <sz val="11"/>
        <color theme="1"/>
        <rFont val="times new roman"/>
        <family val="2"/>
      </rPr>
      <t xml:space="preserve">12 </t>
    </r>
    <r>
      <rPr>
        <sz val="11"/>
        <color theme="1"/>
        <rFont val="times new roman"/>
        <family val="1"/>
      </rPr>
      <t>Year Ave +3SD (line)</t>
    </r>
  </si>
  <si>
    <r>
      <t xml:space="preserve">All </t>
    </r>
    <r>
      <rPr>
        <sz val="11"/>
        <color theme="1"/>
        <rFont val="times new roman"/>
        <family val="2"/>
      </rPr>
      <t>Departures</t>
    </r>
  </si>
  <si>
    <r>
      <rPr>
        <sz val="11"/>
        <color theme="1"/>
        <rFont val="times new roman"/>
        <family val="2"/>
      </rPr>
      <t>Ac</t>
    </r>
    <r>
      <rPr>
        <sz val="11"/>
        <color theme="1"/>
        <rFont val="times new roman"/>
        <family val="1"/>
      </rPr>
      <t>cident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</si>
</sst>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43"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9"/>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i/>
      <sz val="10"/>
      <color theme="0"/>
      <name val="times new roman"/>
      <family val="1"/>
    </font>
    <font>
      <b/>
      <sz val="10"/>
      <color theme="0"/>
      <name val="times new roman"/>
      <family val="1"/>
    </font>
    <font>
      <b/>
      <sz val="10"/>
      <name val="Arial Narrow"/>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name val="Arial"/>
      <family val="2"/>
    </font>
    <font>
      <u/>
      <sz val="14"/>
      <color theme="1"/>
      <name val="Calibri"/>
      <family val="2"/>
      <scheme val="minor"/>
    </font>
    <font>
      <sz val="14"/>
      <color rgb="FF7030A0"/>
      <name val="Calibri"/>
      <family val="2"/>
      <scheme val="minor"/>
    </font>
    <font>
      <sz val="14"/>
      <color rgb="FFFF0000"/>
      <name val="Calibri"/>
      <family val="2"/>
      <scheme val="minor"/>
    </font>
    <font>
      <u/>
      <sz val="11"/>
      <color theme="10"/>
      <name val="times new roman"/>
      <family val="2"/>
    </font>
    <font>
      <u/>
      <sz val="11"/>
      <color theme="11"/>
      <name val="times new roman"/>
      <family val="2"/>
    </font>
  </fonts>
  <fills count="16">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4">
    <xf numFmtId="0" fontId="0" fillId="0" borderId="0"/>
    <xf numFmtId="43" fontId="7"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217">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2" fontId="0" fillId="0" borderId="4" xfId="1"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0" fontId="0" fillId="0" borderId="0" xfId="0" applyBorder="1" applyAlignment="1">
      <alignment horizontal="left" vertical="center" wrapText="1"/>
    </xf>
    <xf numFmtId="0" fontId="0" fillId="0" borderId="0" xfId="0" applyBorder="1" applyAlignment="1"/>
    <xf numFmtId="43" fontId="0" fillId="3" borderId="1" xfId="1" applyFont="1" applyFill="1" applyBorder="1"/>
    <xf numFmtId="0" fontId="0" fillId="0" borderId="0" xfId="0" applyAlignment="1">
      <alignment wrapText="1"/>
    </xf>
    <xf numFmtId="0" fontId="0" fillId="0" borderId="0" xfId="0" applyAlignment="1">
      <alignment vertical="center" wrapText="1"/>
    </xf>
    <xf numFmtId="0" fontId="15" fillId="0" borderId="0" xfId="0" applyFont="1" applyAlignment="1">
      <alignment wrapText="1"/>
    </xf>
    <xf numFmtId="0" fontId="0" fillId="0" borderId="0" xfId="0" applyBorder="1" applyAlignment="1">
      <alignment wrapText="1"/>
    </xf>
    <xf numFmtId="43" fontId="0" fillId="3" borderId="8" xfId="1" applyFont="1" applyFill="1" applyBorder="1"/>
    <xf numFmtId="0" fontId="8" fillId="0" borderId="0" xfId="0" applyFont="1" applyFill="1" applyBorder="1"/>
    <xf numFmtId="43" fontId="0" fillId="0" borderId="0" xfId="1" applyFont="1" applyFill="1" applyBorder="1" applyAlignment="1">
      <alignment horizontal="center"/>
    </xf>
    <xf numFmtId="43"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17" fillId="0" borderId="1" xfId="0" applyFont="1" applyFill="1" applyBorder="1" applyAlignment="1">
      <alignment horizontal="right"/>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top"/>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9" fontId="0" fillId="9" borderId="1" xfId="0" applyNumberFormat="1" applyFill="1" applyBorder="1" applyAlignment="1">
      <alignment horizontal="left" vertical="center" wrapText="1"/>
    </xf>
    <xf numFmtId="164" fontId="0" fillId="0" borderId="0" xfId="0" applyNumberFormat="1" applyAlignment="1">
      <alignment vertical="center" wrapText="1"/>
    </xf>
    <xf numFmtId="0" fontId="0" fillId="0" borderId="0" xfId="0" applyAlignment="1">
      <alignment vertical="center" wrapText="1"/>
    </xf>
    <xf numFmtId="0" fontId="16" fillId="0" borderId="0" xfId="0" applyFont="1" applyAlignment="1">
      <alignment wrapText="1"/>
    </xf>
    <xf numFmtId="0" fontId="0" fillId="0" borderId="0" xfId="0"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0" fillId="0" borderId="3" xfId="0" applyBorder="1" applyAlignment="1">
      <alignment horizontal="center" vertical="center" wrapText="1"/>
    </xf>
    <xf numFmtId="0" fontId="15" fillId="10"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10" fontId="15" fillId="0" borderId="0" xfId="0" applyNumberFormat="1" applyFont="1" applyAlignment="1">
      <alignment horizontal="left" vertical="top" wrapText="1"/>
    </xf>
    <xf numFmtId="0" fontId="0" fillId="0" borderId="0" xfId="0" applyAlignment="1">
      <alignment wrapText="1"/>
    </xf>
    <xf numFmtId="0" fontId="16" fillId="8"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5"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5" fontId="0" fillId="11" borderId="1" xfId="0" applyNumberFormat="1" applyFill="1" applyBorder="1" applyAlignment="1">
      <alignment horizontal="center" vertical="center" wrapText="1"/>
    </xf>
    <xf numFmtId="165" fontId="0" fillId="8" borderId="1" xfId="0" applyNumberFormat="1" applyFill="1" applyBorder="1" applyAlignment="1">
      <alignment horizontal="center" vertical="center" wrapText="1"/>
    </xf>
    <xf numFmtId="0" fontId="16" fillId="9" borderId="1" xfId="0" applyFont="1" applyFill="1" applyBorder="1" applyAlignment="1">
      <alignment vertical="center" wrapText="1"/>
    </xf>
    <xf numFmtId="0" fontId="3" fillId="0" borderId="0" xfId="0" applyFont="1" applyFill="1" applyBorder="1" applyAlignment="1">
      <alignment horizontal="right" vertical="center" wrapText="1"/>
    </xf>
    <xf numFmtId="165" fontId="0" fillId="12" borderId="9" xfId="0" applyNumberFormat="1" applyFill="1" applyBorder="1" applyAlignment="1">
      <alignment horizontal="center" vertical="center" wrapText="1"/>
    </xf>
    <xf numFmtId="0" fontId="9" fillId="0" borderId="1" xfId="0" applyFont="1" applyBorder="1" applyAlignment="1">
      <alignment horizontal="center" wrapText="1"/>
    </xf>
    <xf numFmtId="166" fontId="0" fillId="3" borderId="1" xfId="1" applyNumberFormat="1" applyFont="1" applyFill="1" applyBorder="1"/>
    <xf numFmtId="0" fontId="0" fillId="8" borderId="1" xfId="0" applyFill="1" applyBorder="1" applyAlignment="1">
      <alignment vertical="center" wrapText="1"/>
    </xf>
    <xf numFmtId="0" fontId="0" fillId="9" borderId="1" xfId="0" applyFill="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horizontal="left" vertical="top" textRotation="90" wrapText="1"/>
    </xf>
    <xf numFmtId="0" fontId="22" fillId="0" borderId="1" xfId="0" applyFont="1" applyBorder="1" applyAlignment="1">
      <alignment horizontal="left" vertical="top" wrapText="1"/>
    </xf>
    <xf numFmtId="0" fontId="22" fillId="0" borderId="1" xfId="0" applyFont="1" applyBorder="1" applyAlignment="1">
      <alignment wrapText="1"/>
    </xf>
    <xf numFmtId="0" fontId="21" fillId="0" borderId="4" xfId="0" applyFont="1" applyBorder="1" applyAlignment="1">
      <alignment horizontal="left" vertical="top" wrapText="1"/>
    </xf>
    <xf numFmtId="0" fontId="21" fillId="0" borderId="4" xfId="0" applyFont="1" applyBorder="1" applyAlignment="1">
      <alignment horizontal="left" vertical="top" textRotation="90" wrapText="1"/>
    </xf>
    <xf numFmtId="0" fontId="22"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top" textRotation="90" wrapText="1"/>
    </xf>
    <xf numFmtId="0" fontId="24" fillId="0" borderId="4" xfId="0" applyFont="1" applyBorder="1" applyAlignment="1">
      <alignment horizontal="left" vertical="top" wrapText="1"/>
    </xf>
    <xf numFmtId="0" fontId="24" fillId="0" borderId="4" xfId="0" applyFont="1" applyBorder="1" applyAlignment="1">
      <alignment horizontal="left" vertical="top" textRotation="90" wrapText="1"/>
    </xf>
    <xf numFmtId="0" fontId="24" fillId="0" borderId="1" xfId="0" applyFont="1" applyBorder="1" applyAlignment="1">
      <alignment vertical="top" wrapText="1"/>
    </xf>
    <xf numFmtId="0" fontId="24" fillId="0" borderId="8" xfId="0" applyFont="1" applyBorder="1" applyAlignment="1">
      <alignment horizontal="left" vertical="top" wrapText="1"/>
    </xf>
    <xf numFmtId="0" fontId="24" fillId="0" borderId="1" xfId="0" applyFont="1" applyBorder="1" applyAlignment="1">
      <alignment wrapText="1"/>
    </xf>
    <xf numFmtId="0" fontId="8" fillId="13" borderId="0" xfId="0" applyFont="1" applyFill="1" applyAlignment="1">
      <alignment horizontal="center"/>
    </xf>
    <xf numFmtId="0" fontId="8" fillId="2" borderId="1" xfId="0" applyFont="1" applyFill="1" applyBorder="1" applyAlignment="1">
      <alignment horizontal="right"/>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32" fillId="6" borderId="13" xfId="0" applyFont="1" applyFill="1" applyBorder="1" applyAlignment="1">
      <alignment vertical="center" wrapText="1"/>
    </xf>
    <xf numFmtId="0" fontId="32" fillId="6" borderId="14" xfId="0" applyFont="1" applyFill="1" applyBorder="1" applyAlignment="1">
      <alignment horizontal="center" vertical="center" wrapText="1"/>
    </xf>
    <xf numFmtId="0" fontId="32" fillId="7" borderId="14" xfId="0" applyFont="1" applyFill="1" applyBorder="1" applyAlignment="1">
      <alignment vertical="center" wrapText="1"/>
    </xf>
    <xf numFmtId="0" fontId="32" fillId="7" borderId="14"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9" fontId="0" fillId="0" borderId="1" xfId="0" applyNumberFormat="1" applyBorder="1" applyAlignment="1">
      <alignment horizontal="left" vertical="top" wrapText="1"/>
    </xf>
    <xf numFmtId="0" fontId="16"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4" xfId="0" applyFill="1" applyBorder="1" applyAlignment="1">
      <alignment horizontal="left" vertical="top" wrapText="1"/>
    </xf>
    <xf numFmtId="0" fontId="9"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9" fillId="9" borderId="4" xfId="0" applyFont="1" applyFill="1" applyBorder="1" applyAlignment="1">
      <alignment horizontal="left" vertical="top" wrapText="1"/>
    </xf>
    <xf numFmtId="9" fontId="0" fillId="9" borderId="1" xfId="0" applyNumberFormat="1" applyFill="1" applyBorder="1" applyAlignment="1">
      <alignment horizontal="left" vertical="top"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wrapText="1"/>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5" fillId="0" borderId="0" xfId="0" applyFont="1" applyAlignment="1">
      <alignment horizontal="left" vertical="top"/>
    </xf>
    <xf numFmtId="0" fontId="36" fillId="0" borderId="0" xfId="0" applyFont="1" applyAlignment="1">
      <alignment horizontal="left" vertical="top"/>
    </xf>
    <xf numFmtId="0" fontId="39" fillId="0" borderId="0" xfId="0" applyFont="1" applyAlignment="1">
      <alignment horizontal="left" vertical="top"/>
    </xf>
    <xf numFmtId="0" fontId="39" fillId="0" borderId="0" xfId="0" applyFont="1" applyAlignment="1">
      <alignment horizontal="left"/>
    </xf>
    <xf numFmtId="0" fontId="39" fillId="0" borderId="0" xfId="0" applyFont="1"/>
    <xf numFmtId="0" fontId="40" fillId="0" borderId="0" xfId="0" applyFont="1"/>
    <xf numFmtId="0" fontId="33" fillId="0" borderId="0" xfId="0" applyFont="1"/>
    <xf numFmtId="0" fontId="40" fillId="0" borderId="0" xfId="0" applyFont="1" applyAlignment="1">
      <alignment horizontal="left" vertical="top"/>
    </xf>
    <xf numFmtId="0" fontId="35"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 fillId="0" borderId="0" xfId="0" applyFont="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6" borderId="12"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16"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Fill="1" applyBorder="1" applyAlignment="1">
      <alignment wrapText="1"/>
    </xf>
    <xf numFmtId="0" fontId="9" fillId="11" borderId="8" xfId="0" applyFont="1" applyFill="1" applyBorder="1" applyAlignment="1">
      <alignment horizontal="center" vertical="center" wrapText="1"/>
    </xf>
    <xf numFmtId="0" fontId="0" fillId="11" borderId="4" xfId="0" applyFill="1" applyBorder="1" applyAlignment="1">
      <alignment vertical="center"/>
    </xf>
    <xf numFmtId="0" fontId="8" fillId="13" borderId="0" xfId="0" applyFont="1" applyFill="1" applyAlignment="1">
      <alignment horizontal="center"/>
    </xf>
    <xf numFmtId="0" fontId="8" fillId="14" borderId="0" xfId="0" applyFont="1" applyFill="1" applyAlignment="1">
      <alignment horizontal="center"/>
    </xf>
    <xf numFmtId="0" fontId="30" fillId="2" borderId="17"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18" xfId="0" applyFont="1" applyFill="1" applyBorder="1" applyAlignment="1">
      <alignment horizontal="right" vertical="center" wrapText="1"/>
    </xf>
    <xf numFmtId="0" fontId="31" fillId="2" borderId="19" xfId="0" applyFont="1" applyFill="1" applyBorder="1" applyAlignment="1">
      <alignment horizontal="right"/>
    </xf>
    <xf numFmtId="0" fontId="31" fillId="2" borderId="0" xfId="0" applyFont="1" applyFill="1" applyBorder="1" applyAlignment="1">
      <alignment horizontal="right"/>
    </xf>
    <xf numFmtId="0" fontId="31" fillId="2" borderId="20" xfId="0" applyFont="1" applyFill="1" applyBorder="1" applyAlignment="1">
      <alignment horizontal="right"/>
    </xf>
    <xf numFmtId="0" fontId="31" fillId="2" borderId="21" xfId="0" applyFont="1" applyFill="1" applyBorder="1" applyAlignment="1">
      <alignment horizontal="right"/>
    </xf>
    <xf numFmtId="0" fontId="31" fillId="2" borderId="22" xfId="0" applyFont="1" applyFill="1" applyBorder="1" applyAlignment="1">
      <alignment horizontal="right"/>
    </xf>
    <xf numFmtId="0" fontId="31" fillId="2" borderId="23" xfId="0" applyFont="1" applyFill="1" applyBorder="1" applyAlignment="1">
      <alignment horizontal="right"/>
    </xf>
    <xf numFmtId="0" fontId="30" fillId="15" borderId="17" xfId="0" applyFont="1" applyFill="1" applyBorder="1" applyAlignment="1">
      <alignment horizontal="right" vertical="center" wrapText="1"/>
    </xf>
    <xf numFmtId="0" fontId="30" fillId="15" borderId="2" xfId="0" applyFont="1" applyFill="1" applyBorder="1" applyAlignment="1">
      <alignment horizontal="right" vertical="center" wrapText="1"/>
    </xf>
    <xf numFmtId="0" fontId="31" fillId="15" borderId="18" xfId="0" applyFont="1" applyFill="1" applyBorder="1" applyAlignment="1">
      <alignment horizontal="right"/>
    </xf>
    <xf numFmtId="0" fontId="30" fillId="15" borderId="19" xfId="0" applyFont="1" applyFill="1" applyBorder="1" applyAlignment="1">
      <alignment horizontal="right" vertical="center" wrapText="1"/>
    </xf>
    <xf numFmtId="0" fontId="30" fillId="15" borderId="0" xfId="0" applyFont="1" applyFill="1" applyBorder="1" applyAlignment="1">
      <alignment horizontal="right" vertical="center" wrapText="1"/>
    </xf>
    <xf numFmtId="0" fontId="31" fillId="15" borderId="20" xfId="0" applyFont="1" applyFill="1" applyBorder="1" applyAlignment="1">
      <alignment horizontal="right"/>
    </xf>
    <xf numFmtId="0" fontId="30" fillId="15" borderId="21" xfId="0" applyFont="1" applyFill="1" applyBorder="1" applyAlignment="1">
      <alignment horizontal="right" vertical="center"/>
    </xf>
    <xf numFmtId="0" fontId="30" fillId="15" borderId="22" xfId="0" applyFont="1" applyFill="1" applyBorder="1" applyAlignment="1">
      <alignment horizontal="right" vertical="center"/>
    </xf>
    <xf numFmtId="0" fontId="31" fillId="15" borderId="23" xfId="0" applyFont="1" applyFill="1" applyBorder="1" applyAlignment="1">
      <alignment horizontal="right"/>
    </xf>
    <xf numFmtId="2" fontId="8" fillId="15"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8"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8" borderId="1" xfId="0" applyFill="1" applyBorder="1" applyAlignment="1">
      <alignment vertical="center" wrapText="1"/>
    </xf>
    <xf numFmtId="0" fontId="0" fillId="8" borderId="1" xfId="0" applyFill="1" applyBorder="1" applyAlignment="1"/>
    <xf numFmtId="0" fontId="2" fillId="9" borderId="5" xfId="0" applyFont="1" applyFill="1" applyBorder="1" applyAlignment="1">
      <alignment horizontal="center" vertical="top"/>
    </xf>
    <xf numFmtId="0" fontId="2" fillId="9" borderId="6" xfId="0" applyFont="1" applyFill="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xf numFmtId="0" fontId="0" fillId="0" borderId="0" xfId="0" applyNumberFormat="1" applyAlignment="1">
      <alignment vertical="center" wrapText="1"/>
    </xf>
    <xf numFmtId="1" fontId="0" fillId="0" borderId="1" xfId="0" applyNumberFormat="1"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8" xfId="0" applyBorder="1" applyAlignment="1">
      <alignment horizontal="center"/>
    </xf>
    <xf numFmtId="166" fontId="0" fillId="3" borderId="8" xfId="1" applyNumberFormat="1" applyFont="1" applyFill="1" applyBorder="1"/>
    <xf numFmtId="43" fontId="0" fillId="3" borderId="8" xfId="1" applyFont="1" applyFill="1" applyBorder="1" applyAlignment="1">
      <alignment horizontal="center"/>
    </xf>
    <xf numFmtId="2" fontId="9" fillId="0" borderId="8" xfId="0" applyNumberFormat="1" applyFont="1" applyBorder="1" applyAlignment="1">
      <alignment horizontal="center"/>
    </xf>
    <xf numFmtId="0" fontId="17" fillId="0" borderId="4" xfId="0" applyFont="1" applyFill="1" applyBorder="1" applyAlignment="1">
      <alignment horizontal="right"/>
    </xf>
    <xf numFmtId="2" fontId="0" fillId="3" borderId="1" xfId="0" applyNumberFormat="1" applyFill="1" applyBorder="1" applyAlignment="1">
      <alignment horizontal="center"/>
    </xf>
  </cellXfs>
  <cellStyles count="1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worksheet" Target="worksheets/sheet6.xml"/><Relationship Id="rId11"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
          <c:y val="0.0712154855643045"/>
          <c:w val="0.849317038495195"/>
          <c:h val="0.497329396325465"/>
        </c:manualLayout>
      </c:layout>
      <c:lineChart>
        <c:grouping val="standard"/>
        <c:varyColors val="0"/>
        <c:ser>
          <c:idx val="0"/>
          <c:order val="0"/>
          <c:tx>
            <c:v>Departure Per Year Combined Accident Rate (per 1000000 departure)</c:v>
          </c:tx>
          <c:cat>
            <c:numRef>
              <c:f>'3. Indicator Data'!$B$5:$B$16</c:f>
              <c:numCache>
                <c:formatCode>0</c:formatCode>
                <c:ptCount val="12"/>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numCache>
            </c:numRef>
          </c:cat>
          <c:val>
            <c:numRef>
              <c:f>'3. Indicator Data'!$E$5:$E$16</c:f>
              <c:numCache>
                <c:formatCode>0.00</c:formatCode>
                <c:ptCount val="12"/>
                <c:pt idx="0">
                  <c:v>3.895504393155079</c:v>
                </c:pt>
                <c:pt idx="1">
                  <c:v>3.26450025724262</c:v>
                </c:pt>
                <c:pt idx="2">
                  <c:v>7.257663003482226</c:v>
                </c:pt>
                <c:pt idx="3">
                  <c:v>8.783317318418088</c:v>
                </c:pt>
                <c:pt idx="4">
                  <c:v>5.300578116386561</c:v>
                </c:pt>
                <c:pt idx="5">
                  <c:v>8.587273317452603</c:v>
                </c:pt>
                <c:pt idx="6">
                  <c:v>8.327663582377663</c:v>
                </c:pt>
                <c:pt idx="7">
                  <c:v>6.173887542638411</c:v>
                </c:pt>
                <c:pt idx="8">
                  <c:v>13.81192376108861</c:v>
                </c:pt>
                <c:pt idx="9">
                  <c:v>7.255170958210215</c:v>
                </c:pt>
                <c:pt idx="10">
                  <c:v>6.150515413191625</c:v>
                </c:pt>
                <c:pt idx="11">
                  <c:v>6.212961687771752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7.085079945951288</c:v>
                </c:pt>
                <c:pt idx="1">
                  <c:v>7.085079945951288</c:v>
                </c:pt>
                <c:pt idx="2">
                  <c:v>7.085079945951288</c:v>
                </c:pt>
                <c:pt idx="3">
                  <c:v>7.085079945951288</c:v>
                </c:pt>
                <c:pt idx="4">
                  <c:v>7.085079945951288</c:v>
                </c:pt>
                <c:pt idx="5">
                  <c:v>7.085079945951288</c:v>
                </c:pt>
                <c:pt idx="6">
                  <c:v>7.085079945951288</c:v>
                </c:pt>
                <c:pt idx="7">
                  <c:v>7.085079945951288</c:v>
                </c:pt>
                <c:pt idx="8">
                  <c:v>7.085079945951288</c:v>
                </c:pt>
                <c:pt idx="9">
                  <c:v>7.085079945951288</c:v>
                </c:pt>
                <c:pt idx="10">
                  <c:v>7.085079945951288</c:v>
                </c:pt>
                <c:pt idx="11">
                  <c:v>7.085079945951288</c:v>
                </c:pt>
              </c:numCache>
            </c:numRef>
          </c:val>
          <c:smooth val="0"/>
        </c:ser>
        <c:dLbls>
          <c:showLegendKey val="0"/>
          <c:showVal val="0"/>
          <c:showCatName val="0"/>
          <c:showSerName val="0"/>
          <c:showPercent val="0"/>
          <c:showBubbleSize val="0"/>
        </c:dLbls>
        <c:marker val="1"/>
        <c:smooth val="0"/>
        <c:axId val="2122512040"/>
        <c:axId val="2122709896"/>
      </c:lineChart>
      <c:catAx>
        <c:axId val="2122512040"/>
        <c:scaling>
          <c:orientation val="minMax"/>
        </c:scaling>
        <c:delete val="0"/>
        <c:axPos val="b"/>
        <c:numFmt formatCode="0" sourceLinked="1"/>
        <c:majorTickMark val="out"/>
        <c:minorTickMark val="none"/>
        <c:tickLblPos val="nextTo"/>
        <c:crossAx val="2122709896"/>
        <c:crosses val="autoZero"/>
        <c:auto val="1"/>
        <c:lblAlgn val="ctr"/>
        <c:lblOffset val="100"/>
        <c:noMultiLvlLbl val="0"/>
      </c:catAx>
      <c:valAx>
        <c:axId val="2122709896"/>
        <c:scaling>
          <c:orientation val="minMax"/>
        </c:scaling>
        <c:delete val="0"/>
        <c:axPos val="l"/>
        <c:majorGridlines/>
        <c:numFmt formatCode="0.00" sourceLinked="1"/>
        <c:majorTickMark val="out"/>
        <c:minorTickMark val="none"/>
        <c:tickLblPos val="nextTo"/>
        <c:crossAx val="2122512040"/>
        <c:crosses val="autoZero"/>
        <c:crossBetween val="between"/>
      </c:valAx>
    </c:plotArea>
    <c:legend>
      <c:legendPos val="b"/>
      <c:layout>
        <c:manualLayout>
          <c:xMode val="edge"/>
          <c:yMode val="edge"/>
          <c:x val="0.161315380575058"/>
          <c:y val="0.68973515173244"/>
          <c:w val="0.751972279567143"/>
          <c:h val="0.203034702095464"/>
        </c:manualLayout>
      </c:layout>
      <c:overlay val="0"/>
      <c:txPr>
        <a:bodyPr/>
        <a:lstStyle/>
        <a:p>
          <a:pPr>
            <a:defRPr b="1" i="0" cap="all" baseline="0">
              <a:solidFill>
                <a:schemeClr val="tx2"/>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1885047514713"/>
          <c:y val="0.0116190381575542"/>
          <c:w val="0.822725184299988"/>
          <c:h val="0.499592846012967"/>
        </c:manualLayout>
      </c:layout>
      <c:lineChart>
        <c:grouping val="standard"/>
        <c:varyColors val="0"/>
        <c:ser>
          <c:idx val="0"/>
          <c:order val="0"/>
          <c:tx>
            <c:v>Departure Per Year Combined Ac+'2. Sample Indicator Chart'!$P$10+'3. Indicator Data'!J6cident rate (per 1000000 departure)</c:v>
          </c:tx>
          <c:spPr>
            <a:ln>
              <a:solidFill>
                <a:srgbClr val="F79646">
                  <a:lumMod val="75000"/>
                </a:srgbClr>
              </a:solidFill>
            </a:ln>
          </c:spPr>
          <c:marker>
            <c:spPr>
              <a:ln>
                <a:solidFill>
                  <a:schemeClr val="accent6">
                    <a:lumMod val="75000"/>
                  </a:schemeClr>
                </a:solidFill>
              </a:ln>
            </c:spPr>
          </c:marker>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Data'!$K$5:$K$17</c:f>
              <c:numCache>
                <c:formatCode>0.00</c:formatCode>
                <c:ptCount val="13"/>
                <c:pt idx="0">
                  <c:v>7.032391664834338</c:v>
                </c:pt>
                <c:pt idx="1">
                  <c:v>8.060951541589807</c:v>
                </c:pt>
                <c:pt idx="2">
                  <c:v>10.71587625649007</c:v>
                </c:pt>
                <c:pt idx="3">
                  <c:v>10.68645249645806</c:v>
                </c:pt>
                <c:pt idx="4">
                  <c:v>11.84372442495757</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0.00958694679294142"/>
                  <c:y val="-0.0130293204166375"/>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Data'!$L$5:$L$17</c:f>
              <c:numCache>
                <c:formatCode>0.00</c:formatCode>
                <c:ptCount val="13"/>
                <c:pt idx="1">
                  <c:v>9.7057143098677</c:v>
                </c:pt>
                <c:pt idx="2">
                  <c:v>9.7057143098677</c:v>
                </c:pt>
                <c:pt idx="3">
                  <c:v>9.7057143098677</c:v>
                </c:pt>
                <c:pt idx="4">
                  <c:v>9.7057143098677</c:v>
                </c:pt>
                <c:pt idx="5">
                  <c:v>9.7057143098677</c:v>
                </c:pt>
                <c:pt idx="6">
                  <c:v>9.7057143098677</c:v>
                </c:pt>
                <c:pt idx="7">
                  <c:v>9.7057143098677</c:v>
                </c:pt>
                <c:pt idx="8">
                  <c:v>9.7057143098677</c:v>
                </c:pt>
                <c:pt idx="9">
                  <c:v>9.7057143098677</c:v>
                </c:pt>
                <c:pt idx="10">
                  <c:v>9.7057143098677</c:v>
                </c:pt>
                <c:pt idx="11">
                  <c:v>9.7057143098677</c:v>
                </c:pt>
                <c:pt idx="12">
                  <c:v>9.7057143098677</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0.00958694679294142"/>
                  <c:y val="-0.00434310680554577"/>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Data'!$M$5:$M$17</c:f>
              <c:numCache>
                <c:formatCode>0.00</c:formatCode>
                <c:ptCount val="13"/>
                <c:pt idx="1">
                  <c:v>12.32634867378411</c:v>
                </c:pt>
                <c:pt idx="2">
                  <c:v>12.32634867378411</c:v>
                </c:pt>
                <c:pt idx="3">
                  <c:v>12.32634867378411</c:v>
                </c:pt>
                <c:pt idx="4">
                  <c:v>12.32634867378411</c:v>
                </c:pt>
                <c:pt idx="5">
                  <c:v>12.32634867378411</c:v>
                </c:pt>
                <c:pt idx="6">
                  <c:v>12.32634867378411</c:v>
                </c:pt>
                <c:pt idx="7">
                  <c:v>12.32634867378411</c:v>
                </c:pt>
                <c:pt idx="8">
                  <c:v>12.32634867378411</c:v>
                </c:pt>
                <c:pt idx="9">
                  <c:v>12.32634867378411</c:v>
                </c:pt>
                <c:pt idx="10">
                  <c:v>12.32634867378411</c:v>
                </c:pt>
                <c:pt idx="11">
                  <c:v>12.32634867378411</c:v>
                </c:pt>
                <c:pt idx="12">
                  <c:v>12.32634867378411</c:v>
                </c:pt>
              </c:numCache>
            </c:numRef>
          </c:val>
          <c:smooth val="0"/>
        </c:ser>
        <c:ser>
          <c:idx val="3"/>
          <c:order val="3"/>
          <c:tx>
            <c:v>2010 Ave + 3SD (Alert if 1 pt exceed)</c:v>
          </c:tx>
          <c:spPr>
            <a:ln w="25400">
              <a:solidFill>
                <a:srgbClr val="7030A0"/>
              </a:solidFill>
            </a:ln>
          </c:spPr>
          <c:marker>
            <c:symbol val="none"/>
          </c:marker>
          <c:dLbls>
            <c:dLbl>
              <c:idx val="12"/>
              <c:layout>
                <c:manualLayout>
                  <c:x val="0.0129593478234575"/>
                  <c:y val="-0.00670001169561045"/>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Data'!$N$5:$N$17</c:f>
              <c:numCache>
                <c:formatCode>0.00</c:formatCode>
                <c:ptCount val="13"/>
                <c:pt idx="1">
                  <c:v>14.94698303770053</c:v>
                </c:pt>
                <c:pt idx="2">
                  <c:v>14.94698303770053</c:v>
                </c:pt>
                <c:pt idx="3">
                  <c:v>14.94698303770053</c:v>
                </c:pt>
                <c:pt idx="4">
                  <c:v>14.94698303770053</c:v>
                </c:pt>
                <c:pt idx="5">
                  <c:v>14.94698303770053</c:v>
                </c:pt>
                <c:pt idx="6">
                  <c:v>14.94698303770053</c:v>
                </c:pt>
                <c:pt idx="7">
                  <c:v>14.94698303770053</c:v>
                </c:pt>
                <c:pt idx="8">
                  <c:v>14.94698303770053</c:v>
                </c:pt>
                <c:pt idx="9">
                  <c:v>14.94698303770053</c:v>
                </c:pt>
                <c:pt idx="10">
                  <c:v>14.94698303770053</c:v>
                </c:pt>
                <c:pt idx="11">
                  <c:v>14.94698303770053</c:v>
                </c:pt>
                <c:pt idx="12">
                  <c:v>14.94698303770053</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0.00307219662058383"/>
                  <c:y val="-0.00434310680554577"/>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Data'!$O$5:$O$17</c:f>
              <c:numCache>
                <c:formatCode>0.00</c:formatCode>
                <c:ptCount val="13"/>
                <c:pt idx="1">
                  <c:v>6.376571951356159</c:v>
                </c:pt>
                <c:pt idx="2">
                  <c:v>6.376571951356159</c:v>
                </c:pt>
                <c:pt idx="3">
                  <c:v>6.376571951356159</c:v>
                </c:pt>
                <c:pt idx="4">
                  <c:v>6.376571951356159</c:v>
                </c:pt>
                <c:pt idx="5">
                  <c:v>6.376571951356159</c:v>
                </c:pt>
                <c:pt idx="6">
                  <c:v>6.376571951356159</c:v>
                </c:pt>
                <c:pt idx="7">
                  <c:v>6.376571951356159</c:v>
                </c:pt>
                <c:pt idx="8">
                  <c:v>6.376571951356159</c:v>
                </c:pt>
                <c:pt idx="9">
                  <c:v>6.376571951356159</c:v>
                </c:pt>
                <c:pt idx="10">
                  <c:v>6.376571951356159</c:v>
                </c:pt>
                <c:pt idx="11">
                  <c:v>6.376571951356159</c:v>
                </c:pt>
                <c:pt idx="12">
                  <c:v>6.376571951356159</c:v>
                </c:pt>
              </c:numCache>
            </c:numRef>
          </c:val>
          <c:smooth val="0"/>
        </c:ser>
        <c:dLbls>
          <c:showLegendKey val="0"/>
          <c:showVal val="0"/>
          <c:showCatName val="0"/>
          <c:showSerName val="0"/>
          <c:showPercent val="0"/>
          <c:showBubbleSize val="0"/>
        </c:dLbls>
        <c:marker val="1"/>
        <c:smooth val="0"/>
        <c:axId val="2122736056"/>
        <c:axId val="2122620968"/>
      </c:lineChart>
      <c:catAx>
        <c:axId val="2122736056"/>
        <c:scaling>
          <c:orientation val="minMax"/>
        </c:scaling>
        <c:delete val="0"/>
        <c:axPos val="b"/>
        <c:numFmt formatCode="General" sourceLinked="1"/>
        <c:majorTickMark val="out"/>
        <c:minorTickMark val="none"/>
        <c:tickLblPos val="nextTo"/>
        <c:crossAx val="2122620968"/>
        <c:crosses val="autoZero"/>
        <c:auto val="1"/>
        <c:lblAlgn val="ctr"/>
        <c:lblOffset val="100"/>
        <c:noMultiLvlLbl val="0"/>
      </c:catAx>
      <c:valAx>
        <c:axId val="2122620968"/>
        <c:scaling>
          <c:orientation val="minMax"/>
        </c:scaling>
        <c:delete val="0"/>
        <c:axPos val="l"/>
        <c:majorGridlines/>
        <c:numFmt formatCode="0.00" sourceLinked="1"/>
        <c:majorTickMark val="out"/>
        <c:minorTickMark val="none"/>
        <c:tickLblPos val="none"/>
        <c:crossAx val="2122736056"/>
        <c:crosses val="autoZero"/>
        <c:crossBetween val="between"/>
      </c:valAx>
    </c:plotArea>
    <c:legend>
      <c:legendPos val="b"/>
      <c:legendEntry>
        <c:idx val="0"/>
        <c:txPr>
          <a:bodyPr/>
          <a:lstStyle/>
          <a:p>
            <a:pPr>
              <a:defRPr b="1" i="0" cap="all" baseline="0">
                <a:solidFill>
                  <a:schemeClr val="tx2"/>
                </a:solidFill>
              </a:defRPr>
            </a:pPr>
            <a:endParaRPr lang="es-ES"/>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ES"/>
          </a:p>
        </c:txPr>
      </c:legendEntry>
      <c:layout>
        <c:manualLayout>
          <c:xMode val="edge"/>
          <c:yMode val="edge"/>
          <c:x val="0.0299140570006712"/>
          <c:y val="0.686904255372468"/>
          <c:w val="0.743917171643868"/>
          <c:h val="0.203034771528644"/>
        </c:manualLayout>
      </c:layout>
      <c:overlay val="0"/>
      <c:txPr>
        <a:bodyPr/>
        <a:lstStyle/>
        <a:p>
          <a:pPr>
            <a:defRPr baseline="0">
              <a:solidFill>
                <a:srgbClr val="C00000"/>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10231</xdr:rowOff>
    </xdr:to>
    <xdr:grpSp>
      <xdr:nvGrpSpPr>
        <xdr:cNvPr id="21" name="Group 20"/>
        <xdr:cNvGrpSpPr/>
      </xdr:nvGrpSpPr>
      <xdr:grpSpPr>
        <a:xfrm>
          <a:off x="230505" y="426720"/>
          <a:ext cx="9095740" cy="5049591"/>
          <a:chOff x="200025" y="457200"/>
          <a:chExt cx="8258175" cy="5915026"/>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67024"/>
            <a:chOff x="209550" y="3505202"/>
            <a:chExt cx="8229600" cy="2867024"/>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9716"/>
              <a:ext cx="4086225" cy="9662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B12" sqref="B12:N12"/>
    </sheetView>
  </sheetViews>
  <sheetFormatPr baseColWidth="10" defaultColWidth="8.83203125" defaultRowHeight="13" x14ac:dyDescent="0"/>
  <cols>
    <col min="1" max="1" width="5.6640625" style="36" customWidth="1"/>
  </cols>
  <sheetData>
    <row r="1" spans="1:14" ht="16">
      <c r="A1" s="3" t="s">
        <v>137</v>
      </c>
    </row>
    <row r="2" spans="1:14" ht="10.5" customHeight="1">
      <c r="A2" s="132"/>
    </row>
    <row r="3" spans="1:14" ht="18">
      <c r="A3" s="131" t="s">
        <v>135</v>
      </c>
      <c r="B3" s="133"/>
      <c r="C3" s="133"/>
      <c r="D3" s="133"/>
      <c r="E3" s="133"/>
      <c r="F3" s="133"/>
      <c r="G3" s="133"/>
      <c r="H3" s="133"/>
      <c r="I3" s="133"/>
      <c r="J3" s="133"/>
      <c r="K3" s="133"/>
      <c r="L3" s="133"/>
      <c r="M3" s="133"/>
      <c r="N3" s="133"/>
    </row>
    <row r="4" spans="1:14" ht="18">
      <c r="A4" s="132"/>
      <c r="B4" s="133"/>
      <c r="C4" s="133"/>
      <c r="D4" s="133"/>
      <c r="E4" s="133"/>
      <c r="F4" s="133"/>
      <c r="G4" s="133"/>
      <c r="H4" s="133"/>
      <c r="I4" s="133"/>
      <c r="J4" s="133"/>
      <c r="K4" s="133"/>
      <c r="L4" s="133"/>
      <c r="M4" s="133"/>
      <c r="N4" s="133"/>
    </row>
    <row r="5" spans="1:14" ht="18">
      <c r="A5" s="134">
        <v>1</v>
      </c>
      <c r="B5" s="135" t="s">
        <v>147</v>
      </c>
      <c r="C5" s="141"/>
      <c r="D5" s="141"/>
      <c r="E5" s="141"/>
      <c r="F5" s="141"/>
      <c r="G5" s="141"/>
      <c r="H5" s="141"/>
      <c r="I5" s="141"/>
      <c r="J5" s="141"/>
      <c r="K5" s="135"/>
      <c r="L5" s="135"/>
      <c r="M5" s="135"/>
      <c r="N5" s="135"/>
    </row>
    <row r="6" spans="1:14" ht="37.5" customHeight="1">
      <c r="A6" s="134">
        <v>2</v>
      </c>
      <c r="B6" s="144" t="s">
        <v>138</v>
      </c>
      <c r="C6" s="143"/>
      <c r="D6" s="143"/>
      <c r="E6" s="143"/>
      <c r="F6" s="143"/>
      <c r="G6" s="143"/>
      <c r="H6" s="143"/>
      <c r="I6" s="143"/>
      <c r="J6" s="143"/>
      <c r="K6" s="143"/>
      <c r="L6" s="143"/>
      <c r="M6" s="143"/>
      <c r="N6" s="143"/>
    </row>
    <row r="7" spans="1:14" ht="36.5" customHeight="1">
      <c r="A7" s="134">
        <v>3</v>
      </c>
      <c r="B7" s="144" t="s">
        <v>141</v>
      </c>
      <c r="C7" s="145"/>
      <c r="D7" s="145"/>
      <c r="E7" s="145"/>
      <c r="F7" s="145"/>
      <c r="G7" s="145"/>
      <c r="H7" s="145"/>
      <c r="I7" s="145"/>
      <c r="J7" s="145"/>
      <c r="K7" s="145"/>
      <c r="L7" s="145"/>
      <c r="M7" s="145"/>
      <c r="N7" s="145"/>
    </row>
    <row r="8" spans="1:14" ht="18">
      <c r="A8" s="134">
        <v>4</v>
      </c>
      <c r="B8" s="144" t="s">
        <v>139</v>
      </c>
      <c r="C8" s="145"/>
      <c r="D8" s="145"/>
      <c r="E8" s="145"/>
      <c r="F8" s="145"/>
      <c r="G8" s="145"/>
      <c r="H8" s="145"/>
      <c r="I8" s="145"/>
      <c r="J8" s="145"/>
      <c r="K8" s="145"/>
      <c r="L8" s="145"/>
      <c r="M8" s="145"/>
      <c r="N8" s="145"/>
    </row>
    <row r="9" spans="1:14" ht="22.5" customHeight="1">
      <c r="A9" s="134">
        <v>5</v>
      </c>
      <c r="B9" s="142" t="s">
        <v>140</v>
      </c>
      <c r="C9" s="143"/>
      <c r="D9" s="143"/>
      <c r="E9" s="143"/>
      <c r="F9" s="143"/>
      <c r="G9" s="143"/>
      <c r="H9" s="143"/>
      <c r="I9" s="143"/>
      <c r="J9" s="143"/>
      <c r="K9" s="143"/>
      <c r="L9" s="143"/>
      <c r="M9" s="143"/>
      <c r="N9" s="143"/>
    </row>
    <row r="10" spans="1:14" ht="56" customHeight="1">
      <c r="A10" s="134">
        <v>6</v>
      </c>
      <c r="B10" s="142" t="s">
        <v>142</v>
      </c>
      <c r="C10" s="143"/>
      <c r="D10" s="143"/>
      <c r="E10" s="143"/>
      <c r="F10" s="143"/>
      <c r="G10" s="143"/>
      <c r="H10" s="143"/>
      <c r="I10" s="143"/>
      <c r="J10" s="143"/>
      <c r="K10" s="143"/>
      <c r="L10" s="143"/>
      <c r="M10" s="143"/>
      <c r="N10" s="143"/>
    </row>
    <row r="11" spans="1:14" ht="38" customHeight="1">
      <c r="A11" s="134">
        <v>7</v>
      </c>
      <c r="B11" s="142" t="s">
        <v>143</v>
      </c>
      <c r="C11" s="143"/>
      <c r="D11" s="143"/>
      <c r="E11" s="143"/>
      <c r="F11" s="143"/>
      <c r="G11" s="143"/>
      <c r="H11" s="143"/>
      <c r="I11" s="143"/>
      <c r="J11" s="143"/>
      <c r="K11" s="143"/>
      <c r="L11" s="143"/>
      <c r="M11" s="143"/>
      <c r="N11" s="143"/>
    </row>
    <row r="12" spans="1:14" ht="60" customHeight="1">
      <c r="A12" s="134">
        <v>8</v>
      </c>
      <c r="B12" s="142" t="s">
        <v>144</v>
      </c>
      <c r="C12" s="142"/>
      <c r="D12" s="142"/>
      <c r="E12" s="142"/>
      <c r="F12" s="142"/>
      <c r="G12" s="142"/>
      <c r="H12" s="142"/>
      <c r="I12" s="142"/>
      <c r="J12" s="142"/>
      <c r="K12" s="142"/>
      <c r="L12" s="142"/>
      <c r="M12" s="142"/>
      <c r="N12" s="142"/>
    </row>
    <row r="13" spans="1:14" ht="18">
      <c r="A13" s="134"/>
      <c r="B13" s="134"/>
      <c r="C13" s="134"/>
      <c r="D13" s="134"/>
      <c r="E13" s="134"/>
      <c r="F13" s="134"/>
      <c r="G13" s="134"/>
      <c r="H13" s="134"/>
      <c r="I13" s="134"/>
      <c r="J13" s="134"/>
      <c r="K13" s="134"/>
      <c r="L13" s="134"/>
      <c r="M13" s="134"/>
      <c r="N13" s="134"/>
    </row>
    <row r="14" spans="1:14" ht="18">
      <c r="A14" s="134"/>
      <c r="B14" s="136" t="s">
        <v>145</v>
      </c>
      <c r="C14" s="136"/>
      <c r="D14" s="136"/>
      <c r="E14" s="136"/>
      <c r="F14" s="136"/>
      <c r="G14" s="136"/>
      <c r="H14" s="134"/>
      <c r="I14" s="134"/>
      <c r="J14" s="134"/>
      <c r="K14" s="134"/>
      <c r="L14" s="134"/>
      <c r="M14" s="134"/>
      <c r="N14" s="134"/>
    </row>
    <row r="15" spans="1:14" ht="18">
      <c r="A15" s="134"/>
      <c r="B15" s="136"/>
      <c r="C15" s="136"/>
      <c r="D15" s="136"/>
      <c r="E15" s="136"/>
      <c r="F15" s="136"/>
      <c r="G15" s="136"/>
      <c r="H15" s="134"/>
      <c r="I15" s="134"/>
      <c r="J15" s="134"/>
      <c r="K15" s="134"/>
      <c r="L15" s="134"/>
      <c r="M15" s="134"/>
      <c r="N15" s="134"/>
    </row>
    <row r="16" spans="1:14" ht="18">
      <c r="A16" s="134"/>
      <c r="B16" s="137">
        <v>1</v>
      </c>
      <c r="C16" s="136" t="s">
        <v>146</v>
      </c>
      <c r="D16" s="136"/>
      <c r="E16" s="136"/>
      <c r="F16" s="136"/>
      <c r="G16" s="136"/>
      <c r="H16" s="134"/>
      <c r="I16" s="134"/>
      <c r="J16" s="134"/>
      <c r="K16" s="134"/>
      <c r="L16" s="134"/>
      <c r="M16" s="134"/>
      <c r="N16" s="134"/>
    </row>
    <row r="17" spans="1:14" ht="18">
      <c r="A17" s="132"/>
      <c r="B17" s="137">
        <v>2</v>
      </c>
      <c r="C17" s="138" t="s">
        <v>136</v>
      </c>
      <c r="D17" s="138"/>
      <c r="E17" s="138"/>
      <c r="F17" s="138"/>
      <c r="G17" s="138"/>
      <c r="H17" s="133"/>
      <c r="I17" s="133"/>
      <c r="J17" s="133"/>
      <c r="K17" s="133"/>
      <c r="L17" s="133"/>
      <c r="M17" s="133"/>
      <c r="N17" s="133"/>
    </row>
    <row r="18" spans="1:14" ht="18">
      <c r="A18" s="132"/>
      <c r="B18" s="139"/>
      <c r="C18" s="133"/>
      <c r="D18" s="133"/>
      <c r="E18" s="133"/>
      <c r="F18" s="133"/>
      <c r="G18" s="133"/>
      <c r="H18" s="133"/>
      <c r="I18" s="133"/>
      <c r="J18" s="133"/>
      <c r="K18" s="133"/>
      <c r="L18" s="133"/>
      <c r="M18" s="133"/>
      <c r="N18" s="133"/>
    </row>
    <row r="19" spans="1:14" ht="14">
      <c r="B19" s="140"/>
    </row>
  </sheetData>
  <mergeCells count="7">
    <mergeCell ref="B11:N11"/>
    <mergeCell ref="B12:N12"/>
    <mergeCell ref="B6:N6"/>
    <mergeCell ref="B7:N7"/>
    <mergeCell ref="B8:N8"/>
    <mergeCell ref="B9:N9"/>
    <mergeCell ref="B10:N10"/>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125" zoomScaleNormal="125" zoomScalePageLayoutView="125" workbookViewId="0"/>
  </sheetViews>
  <sheetFormatPr baseColWidth="10" defaultColWidth="8.83203125" defaultRowHeight="13" x14ac:dyDescent="0"/>
  <cols>
    <col min="9" max="9" width="9.6640625" bestFit="1" customWidth="1"/>
  </cols>
  <sheetData>
    <row r="1" spans="1:10" ht="16">
      <c r="A1" s="3" t="s">
        <v>114</v>
      </c>
    </row>
    <row r="3" spans="1:10" ht="15">
      <c r="A3" s="2" t="s">
        <v>69</v>
      </c>
      <c r="B3" s="74"/>
      <c r="C3" s="74"/>
      <c r="D3" s="74"/>
      <c r="E3" s="74"/>
      <c r="F3" s="74"/>
      <c r="G3" s="74"/>
      <c r="H3" s="74"/>
      <c r="I3" s="74"/>
      <c r="J3" s="74"/>
    </row>
    <row r="4" spans="1:10" ht="15">
      <c r="A4" s="127" t="s">
        <v>70</v>
      </c>
      <c r="B4" s="128" t="s">
        <v>73</v>
      </c>
      <c r="C4" s="128"/>
      <c r="D4" s="128"/>
      <c r="E4" s="128"/>
      <c r="F4" s="128"/>
      <c r="G4" s="128"/>
      <c r="H4" s="128"/>
      <c r="I4" s="128"/>
      <c r="J4" s="129"/>
    </row>
    <row r="5" spans="1:10" ht="15">
      <c r="A5" s="127" t="s">
        <v>71</v>
      </c>
      <c r="B5" s="128" t="s">
        <v>76</v>
      </c>
      <c r="C5" s="128"/>
      <c r="D5" s="128"/>
      <c r="E5" s="128"/>
      <c r="F5" s="128"/>
      <c r="G5" s="128"/>
      <c r="H5" s="128"/>
      <c r="I5" s="128"/>
      <c r="J5" s="129"/>
    </row>
    <row r="6" spans="1:10" ht="15">
      <c r="A6" s="127" t="s">
        <v>72</v>
      </c>
      <c r="B6" s="128" t="s">
        <v>74</v>
      </c>
      <c r="C6" s="128"/>
      <c r="D6" s="128"/>
      <c r="E6" s="128"/>
      <c r="F6" s="128"/>
      <c r="G6" s="128"/>
      <c r="H6" s="128"/>
      <c r="I6" s="128"/>
      <c r="J6" s="129"/>
    </row>
    <row r="7" spans="1:10" ht="17" customHeight="1">
      <c r="A7" s="130" t="s">
        <v>131</v>
      </c>
      <c r="B7" s="146" t="s">
        <v>133</v>
      </c>
      <c r="C7" s="147"/>
      <c r="D7" s="147"/>
      <c r="E7" s="147"/>
      <c r="F7" s="147"/>
      <c r="G7" s="147"/>
      <c r="H7" s="147"/>
      <c r="I7" s="147"/>
      <c r="J7" s="148"/>
    </row>
    <row r="8" spans="1:10" ht="15.5" customHeight="1">
      <c r="A8" s="130" t="s">
        <v>132</v>
      </c>
      <c r="B8" s="146" t="s">
        <v>134</v>
      </c>
      <c r="C8" s="147"/>
      <c r="D8" s="147"/>
      <c r="E8" s="147"/>
      <c r="F8" s="147"/>
      <c r="G8" s="147"/>
      <c r="H8" s="147"/>
      <c r="I8" s="147"/>
      <c r="J8" s="148"/>
    </row>
  </sheetData>
  <mergeCells count="2">
    <mergeCell ref="B7:J7"/>
    <mergeCell ref="B8:J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G1" zoomScale="125" zoomScaleNormal="125" zoomScaleSheetLayoutView="70" zoomScalePageLayoutView="125" workbookViewId="0">
      <pane ySplit="4" topLeftCell="A13" activePane="bottomLeft" state="frozen"/>
      <selection pane="bottomLeft" activeCell="M15" sqref="M15"/>
    </sheetView>
  </sheetViews>
  <sheetFormatPr baseColWidth="10" defaultColWidth="9.1640625" defaultRowHeight="13" x14ac:dyDescent="0"/>
  <cols>
    <col min="1" max="1" width="14.6640625" style="21" customWidth="1"/>
    <col min="2" max="2" width="9.1640625" style="21" customWidth="1"/>
    <col min="3" max="3" width="11.5" style="21" customWidth="1"/>
    <col min="4" max="4" width="17.5" style="21" customWidth="1"/>
    <col min="5" max="5" width="9.33203125" style="21" customWidth="1"/>
    <col min="6" max="6" width="10.83203125" style="21" customWidth="1"/>
    <col min="7" max="7" width="14.1640625" style="21" customWidth="1"/>
    <col min="8" max="8" width="10.33203125" style="21" customWidth="1"/>
    <col min="9" max="9" width="10.5" style="21" customWidth="1"/>
    <col min="10" max="10" width="16.33203125" style="21" customWidth="1"/>
    <col min="11" max="11" width="9.5" style="21" customWidth="1"/>
    <col min="12" max="12" width="10.5" style="21" customWidth="1"/>
    <col min="13" max="16384" width="9.1640625" style="21"/>
  </cols>
  <sheetData>
    <row r="1" spans="1:14" ht="23.5" customHeight="1" thickBot="1">
      <c r="A1" s="149" t="s">
        <v>101</v>
      </c>
      <c r="B1" s="149"/>
      <c r="C1" s="149"/>
      <c r="D1" s="149"/>
      <c r="E1" s="149"/>
      <c r="F1" s="149"/>
      <c r="G1" s="149"/>
      <c r="H1" s="149"/>
      <c r="I1" s="149"/>
      <c r="J1" s="149"/>
      <c r="K1" s="149"/>
      <c r="L1" s="149"/>
    </row>
    <row r="2" spans="1:14" ht="22" customHeight="1">
      <c r="A2" s="150" t="s">
        <v>102</v>
      </c>
      <c r="B2" s="151"/>
      <c r="C2" s="151"/>
      <c r="D2" s="151"/>
      <c r="E2" s="151"/>
      <c r="F2" s="151"/>
      <c r="G2" s="152" t="s">
        <v>103</v>
      </c>
      <c r="H2" s="153"/>
      <c r="I2" s="153"/>
      <c r="J2" s="153"/>
      <c r="K2" s="153"/>
      <c r="L2" s="153"/>
    </row>
    <row r="3" spans="1:14" s="22" customFormat="1" ht="41.25" customHeight="1">
      <c r="A3" s="154" t="s">
        <v>107</v>
      </c>
      <c r="B3" s="155"/>
      <c r="C3" s="156"/>
      <c r="D3" s="157" t="s">
        <v>108</v>
      </c>
      <c r="E3" s="158"/>
      <c r="F3" s="159"/>
      <c r="G3" s="154" t="s">
        <v>107</v>
      </c>
      <c r="H3" s="155"/>
      <c r="I3" s="156"/>
      <c r="J3" s="157" t="s">
        <v>109</v>
      </c>
      <c r="K3" s="158"/>
      <c r="L3" s="159"/>
    </row>
    <row r="4" spans="1:14" s="22" customFormat="1" ht="45.75" customHeight="1" thickBot="1">
      <c r="A4" s="102" t="s">
        <v>9</v>
      </c>
      <c r="B4" s="103" t="s">
        <v>92</v>
      </c>
      <c r="C4" s="103" t="s">
        <v>93</v>
      </c>
      <c r="D4" s="104" t="s">
        <v>10</v>
      </c>
      <c r="E4" s="105" t="s">
        <v>92</v>
      </c>
      <c r="F4" s="105" t="s">
        <v>93</v>
      </c>
      <c r="G4" s="102" t="s">
        <v>11</v>
      </c>
      <c r="H4" s="103" t="s">
        <v>92</v>
      </c>
      <c r="I4" s="103" t="s">
        <v>93</v>
      </c>
      <c r="J4" s="104" t="s">
        <v>11</v>
      </c>
      <c r="K4" s="105" t="s">
        <v>92</v>
      </c>
      <c r="L4" s="105" t="s">
        <v>93</v>
      </c>
    </row>
    <row r="5" spans="1:14" ht="15">
      <c r="A5" s="161" t="s">
        <v>110</v>
      </c>
      <c r="B5" s="161"/>
      <c r="C5" s="161"/>
      <c r="D5" s="161"/>
      <c r="E5" s="161"/>
      <c r="F5" s="161"/>
      <c r="G5" s="161"/>
      <c r="H5" s="161"/>
      <c r="I5" s="161"/>
      <c r="J5" s="161"/>
      <c r="K5" s="161"/>
      <c r="L5" s="161"/>
    </row>
    <row r="6" spans="1:14" s="23" customFormat="1" ht="66.75" customHeight="1">
      <c r="A6" s="101" t="s">
        <v>115</v>
      </c>
      <c r="B6" s="91" t="s">
        <v>12</v>
      </c>
      <c r="C6" s="91" t="s">
        <v>13</v>
      </c>
      <c r="D6" s="91" t="s">
        <v>119</v>
      </c>
      <c r="E6" s="92" t="s">
        <v>14</v>
      </c>
      <c r="F6" s="92" t="s">
        <v>14</v>
      </c>
      <c r="G6" s="101" t="s">
        <v>23</v>
      </c>
      <c r="H6" s="91" t="s">
        <v>12</v>
      </c>
      <c r="I6" s="91" t="s">
        <v>13</v>
      </c>
      <c r="J6" s="101" t="s">
        <v>26</v>
      </c>
      <c r="K6" s="91" t="s">
        <v>12</v>
      </c>
      <c r="L6" s="91" t="s">
        <v>13</v>
      </c>
    </row>
    <row r="7" spans="1:14" ht="66.5" customHeight="1">
      <c r="A7" s="91" t="s">
        <v>120</v>
      </c>
      <c r="B7" s="91" t="s">
        <v>12</v>
      </c>
      <c r="C7" s="91" t="s">
        <v>13</v>
      </c>
      <c r="D7" s="91" t="s">
        <v>121</v>
      </c>
      <c r="E7" s="92" t="s">
        <v>14</v>
      </c>
      <c r="F7" s="92" t="s">
        <v>14</v>
      </c>
      <c r="G7" s="91" t="s">
        <v>24</v>
      </c>
      <c r="H7" s="91" t="s">
        <v>12</v>
      </c>
      <c r="I7" s="91" t="s">
        <v>13</v>
      </c>
      <c r="J7" s="91" t="s">
        <v>27</v>
      </c>
      <c r="K7" s="92" t="s">
        <v>14</v>
      </c>
      <c r="L7" s="92" t="s">
        <v>14</v>
      </c>
      <c r="N7" s="24"/>
    </row>
    <row r="8" spans="1:14" ht="63" customHeight="1">
      <c r="A8" s="91"/>
      <c r="B8" s="91"/>
      <c r="C8" s="91"/>
      <c r="D8" s="91" t="s">
        <v>50</v>
      </c>
      <c r="E8" s="92" t="s">
        <v>14</v>
      </c>
      <c r="F8" s="92" t="s">
        <v>14</v>
      </c>
      <c r="G8" s="91" t="s">
        <v>25</v>
      </c>
      <c r="H8" s="91" t="s">
        <v>12</v>
      </c>
      <c r="I8" s="91" t="s">
        <v>13</v>
      </c>
      <c r="J8" s="91" t="s">
        <v>28</v>
      </c>
      <c r="K8" s="92" t="s">
        <v>14</v>
      </c>
      <c r="L8" s="92" t="s">
        <v>14</v>
      </c>
    </row>
    <row r="9" spans="1:14" s="67" customFormat="1" ht="65.5" customHeight="1">
      <c r="A9" s="91"/>
      <c r="B9" s="91"/>
      <c r="C9" s="91"/>
      <c r="D9" s="91" t="s">
        <v>122</v>
      </c>
      <c r="E9" s="91" t="s">
        <v>12</v>
      </c>
      <c r="F9" s="91" t="s">
        <v>13</v>
      </c>
      <c r="G9" s="91"/>
      <c r="H9" s="91"/>
      <c r="I9" s="91"/>
      <c r="J9" s="91" t="s">
        <v>88</v>
      </c>
      <c r="K9" s="91" t="s">
        <v>12</v>
      </c>
      <c r="L9" s="91" t="s">
        <v>13</v>
      </c>
    </row>
    <row r="10" spans="1:14" ht="11" customHeight="1">
      <c r="A10" s="91" t="s">
        <v>81</v>
      </c>
      <c r="B10" s="91"/>
      <c r="C10" s="91"/>
      <c r="D10" s="97"/>
      <c r="E10" s="91"/>
      <c r="F10" s="91"/>
      <c r="G10" s="91"/>
      <c r="H10" s="91"/>
      <c r="I10" s="91"/>
      <c r="J10" s="91"/>
      <c r="K10" s="91"/>
      <c r="L10" s="91"/>
    </row>
    <row r="11" spans="1:14" ht="15">
      <c r="A11" s="162" t="s">
        <v>16</v>
      </c>
      <c r="B11" s="163"/>
      <c r="C11" s="163"/>
      <c r="D11" s="163"/>
      <c r="E11" s="163"/>
      <c r="F11" s="163"/>
      <c r="G11" s="163"/>
      <c r="H11" s="163"/>
      <c r="I11" s="163"/>
      <c r="J11" s="163"/>
      <c r="K11" s="163"/>
      <c r="L11" s="163"/>
    </row>
    <row r="12" spans="1:14" ht="109" customHeight="1">
      <c r="A12" s="101" t="s">
        <v>116</v>
      </c>
      <c r="B12" s="91" t="s">
        <v>12</v>
      </c>
      <c r="C12" s="91" t="s">
        <v>13</v>
      </c>
      <c r="D12" s="91" t="s">
        <v>32</v>
      </c>
      <c r="E12" s="92" t="s">
        <v>14</v>
      </c>
      <c r="F12" s="92" t="s">
        <v>14</v>
      </c>
      <c r="G12" s="101" t="s">
        <v>17</v>
      </c>
      <c r="H12" s="91" t="s">
        <v>12</v>
      </c>
      <c r="I12" s="91" t="s">
        <v>13</v>
      </c>
      <c r="J12" s="91" t="s">
        <v>33</v>
      </c>
      <c r="K12" s="92" t="s">
        <v>14</v>
      </c>
      <c r="L12" s="92" t="s">
        <v>14</v>
      </c>
    </row>
    <row r="13" spans="1:14" ht="86" customHeight="1">
      <c r="A13" s="91" t="s">
        <v>123</v>
      </c>
      <c r="B13" s="91" t="s">
        <v>12</v>
      </c>
      <c r="C13" s="91" t="s">
        <v>13</v>
      </c>
      <c r="D13" s="97"/>
      <c r="E13" s="97"/>
      <c r="F13" s="97"/>
      <c r="G13" s="91" t="s">
        <v>30</v>
      </c>
      <c r="H13" s="91" t="s">
        <v>12</v>
      </c>
      <c r="I13" s="91" t="s">
        <v>13</v>
      </c>
      <c r="J13" s="91" t="s">
        <v>18</v>
      </c>
      <c r="K13" s="92" t="s">
        <v>14</v>
      </c>
      <c r="L13" s="92" t="s">
        <v>14</v>
      </c>
    </row>
    <row r="14" spans="1:14" ht="87" customHeight="1">
      <c r="A14" s="91" t="s">
        <v>31</v>
      </c>
      <c r="B14" s="91" t="s">
        <v>12</v>
      </c>
      <c r="C14" s="91" t="s">
        <v>13</v>
      </c>
      <c r="D14" s="97"/>
      <c r="E14" s="97"/>
      <c r="F14" s="97"/>
      <c r="G14" s="91" t="s">
        <v>29</v>
      </c>
      <c r="H14" s="91" t="s">
        <v>12</v>
      </c>
      <c r="I14" s="91" t="s">
        <v>13</v>
      </c>
      <c r="J14" s="93" t="s">
        <v>15</v>
      </c>
      <c r="K14" s="94" t="s">
        <v>14</v>
      </c>
      <c r="L14" s="92" t="s">
        <v>14</v>
      </c>
    </row>
    <row r="15" spans="1:14" ht="95" customHeight="1">
      <c r="A15" s="97"/>
      <c r="B15" s="97"/>
      <c r="C15" s="97"/>
      <c r="D15" s="97"/>
      <c r="E15" s="97"/>
      <c r="F15" s="97"/>
      <c r="G15" s="97"/>
      <c r="H15" s="97"/>
      <c r="I15" s="97"/>
      <c r="J15" s="91" t="s">
        <v>130</v>
      </c>
      <c r="K15" s="91" t="s">
        <v>12</v>
      </c>
      <c r="L15" s="91" t="s">
        <v>13</v>
      </c>
    </row>
    <row r="16" spans="1:14" s="67" customFormat="1" ht="12.5" customHeight="1">
      <c r="A16" s="97" t="s">
        <v>81</v>
      </c>
      <c r="B16" s="97"/>
      <c r="C16" s="97"/>
      <c r="D16" s="97"/>
      <c r="E16" s="97"/>
      <c r="F16" s="97"/>
      <c r="G16" s="97"/>
      <c r="H16" s="97"/>
      <c r="I16" s="97"/>
      <c r="J16" s="91"/>
      <c r="K16" s="91"/>
      <c r="L16" s="91"/>
    </row>
    <row r="17" spans="1:12" ht="15">
      <c r="A17" s="162" t="s">
        <v>19</v>
      </c>
      <c r="B17" s="163"/>
      <c r="C17" s="163"/>
      <c r="D17" s="163"/>
      <c r="E17" s="163"/>
      <c r="F17" s="163"/>
      <c r="G17" s="163"/>
      <c r="H17" s="163"/>
      <c r="I17" s="163"/>
      <c r="J17" s="163"/>
      <c r="K17" s="163"/>
      <c r="L17" s="163"/>
    </row>
    <row r="18" spans="1:12" ht="98.25" customHeight="1">
      <c r="A18" s="101" t="s">
        <v>100</v>
      </c>
      <c r="B18" s="91" t="s">
        <v>12</v>
      </c>
      <c r="C18" s="91" t="s">
        <v>13</v>
      </c>
      <c r="D18" s="91" t="s">
        <v>124</v>
      </c>
      <c r="E18" s="91" t="s">
        <v>12</v>
      </c>
      <c r="F18" s="91" t="s">
        <v>13</v>
      </c>
      <c r="G18" s="101" t="s">
        <v>20</v>
      </c>
      <c r="H18" s="91" t="s">
        <v>12</v>
      </c>
      <c r="I18" s="91" t="s">
        <v>13</v>
      </c>
      <c r="J18" s="91" t="s">
        <v>21</v>
      </c>
      <c r="K18" s="91" t="s">
        <v>12</v>
      </c>
      <c r="L18" s="91" t="s">
        <v>13</v>
      </c>
    </row>
    <row r="19" spans="1:12" ht="87" customHeight="1">
      <c r="A19" s="97"/>
      <c r="B19" s="97"/>
      <c r="C19" s="97"/>
      <c r="D19" s="91" t="s">
        <v>125</v>
      </c>
      <c r="E19" s="91" t="s">
        <v>12</v>
      </c>
      <c r="F19" s="91" t="s">
        <v>13</v>
      </c>
      <c r="G19" s="91" t="s">
        <v>89</v>
      </c>
      <c r="H19" s="95" t="s">
        <v>90</v>
      </c>
      <c r="I19" s="95" t="s">
        <v>91</v>
      </c>
      <c r="J19" s="91" t="s">
        <v>22</v>
      </c>
      <c r="K19" s="91" t="s">
        <v>12</v>
      </c>
      <c r="L19" s="91" t="s">
        <v>13</v>
      </c>
    </row>
    <row r="20" spans="1:12" ht="62" customHeight="1">
      <c r="A20" s="97"/>
      <c r="B20" s="97"/>
      <c r="C20" s="97"/>
      <c r="D20" s="91" t="s">
        <v>126</v>
      </c>
      <c r="E20" s="92" t="s">
        <v>14</v>
      </c>
      <c r="F20" s="92" t="s">
        <v>14</v>
      </c>
      <c r="G20" s="97"/>
      <c r="H20" s="97"/>
      <c r="I20" s="97"/>
      <c r="J20" s="96" t="s">
        <v>34</v>
      </c>
      <c r="K20" s="94" t="s">
        <v>14</v>
      </c>
      <c r="L20" s="94" t="s">
        <v>14</v>
      </c>
    </row>
    <row r="21" spans="1:12" ht="11" customHeight="1">
      <c r="A21" s="97" t="s">
        <v>81</v>
      </c>
      <c r="B21" s="97"/>
      <c r="C21" s="97"/>
      <c r="D21" s="97"/>
      <c r="E21" s="97"/>
      <c r="F21" s="97"/>
      <c r="G21" s="97"/>
      <c r="H21" s="97"/>
      <c r="I21" s="97"/>
      <c r="J21" s="97"/>
      <c r="K21" s="97"/>
      <c r="L21" s="97"/>
    </row>
    <row r="22" spans="1:12" ht="15">
      <c r="A22" s="164" t="s">
        <v>111</v>
      </c>
      <c r="B22" s="164"/>
      <c r="C22" s="164"/>
      <c r="D22" s="164"/>
      <c r="E22" s="164"/>
      <c r="F22" s="164"/>
      <c r="G22" s="164"/>
      <c r="H22" s="164"/>
      <c r="I22" s="164"/>
      <c r="J22" s="164"/>
      <c r="K22" s="164"/>
      <c r="L22" s="164"/>
    </row>
    <row r="23" spans="1:12" ht="71" customHeight="1">
      <c r="A23" s="100" t="s">
        <v>127</v>
      </c>
      <c r="B23" s="84" t="s">
        <v>12</v>
      </c>
      <c r="C23" s="84" t="s">
        <v>13</v>
      </c>
      <c r="D23" s="84" t="s">
        <v>128</v>
      </c>
      <c r="E23" s="85" t="s">
        <v>14</v>
      </c>
      <c r="F23" s="85" t="s">
        <v>14</v>
      </c>
      <c r="G23" s="90" t="s">
        <v>87</v>
      </c>
      <c r="H23" s="84" t="s">
        <v>12</v>
      </c>
      <c r="I23" s="84" t="s">
        <v>13</v>
      </c>
      <c r="J23" s="90" t="s">
        <v>35</v>
      </c>
      <c r="K23" s="89" t="s">
        <v>14</v>
      </c>
      <c r="L23" s="89" t="s">
        <v>14</v>
      </c>
    </row>
    <row r="24" spans="1:12" ht="107.25" customHeight="1">
      <c r="A24" s="86" t="s">
        <v>129</v>
      </c>
      <c r="B24" s="85" t="s">
        <v>14</v>
      </c>
      <c r="C24" s="85" t="s">
        <v>14</v>
      </c>
      <c r="D24" s="87"/>
      <c r="E24" s="87"/>
      <c r="F24" s="87"/>
      <c r="G24" s="90" t="s">
        <v>86</v>
      </c>
      <c r="H24" s="89" t="s">
        <v>14</v>
      </c>
      <c r="I24" s="89" t="s">
        <v>14</v>
      </c>
      <c r="J24" s="90" t="s">
        <v>36</v>
      </c>
      <c r="K24" s="89" t="s">
        <v>14</v>
      </c>
      <c r="L24" s="89" t="s">
        <v>14</v>
      </c>
    </row>
    <row r="25" spans="1:12" ht="63.75" customHeight="1">
      <c r="A25" s="87"/>
      <c r="B25" s="87"/>
      <c r="C25" s="87"/>
      <c r="D25" s="87"/>
      <c r="E25" s="87"/>
      <c r="F25" s="87"/>
      <c r="G25" s="87"/>
      <c r="H25" s="87"/>
      <c r="I25" s="87"/>
      <c r="J25" s="88" t="s">
        <v>37</v>
      </c>
      <c r="K25" s="89" t="s">
        <v>14</v>
      </c>
      <c r="L25" s="89" t="s">
        <v>14</v>
      </c>
    </row>
    <row r="26" spans="1:12" s="67" customFormat="1" ht="17.25" customHeight="1">
      <c r="A26" s="87" t="s">
        <v>81</v>
      </c>
      <c r="B26" s="87"/>
      <c r="C26" s="87"/>
      <c r="D26" s="87"/>
      <c r="E26" s="87"/>
      <c r="F26" s="87"/>
      <c r="G26" s="87"/>
      <c r="H26" s="87"/>
      <c r="I26" s="87"/>
      <c r="J26" s="84"/>
      <c r="K26" s="85"/>
      <c r="L26" s="85"/>
    </row>
    <row r="27" spans="1:12">
      <c r="A27" s="47"/>
      <c r="B27" s="47"/>
      <c r="C27" s="47"/>
      <c r="D27" s="47"/>
      <c r="E27" s="47"/>
      <c r="F27" s="47"/>
      <c r="G27" s="47"/>
      <c r="H27" s="160"/>
      <c r="I27" s="160"/>
      <c r="J27" s="160"/>
      <c r="K27" s="160"/>
      <c r="L27" s="160"/>
    </row>
  </sheetData>
  <mergeCells count="12">
    <mergeCell ref="H27:L27"/>
    <mergeCell ref="A5:L5"/>
    <mergeCell ref="A11:L11"/>
    <mergeCell ref="A17:L17"/>
    <mergeCell ref="A22:L22"/>
    <mergeCell ref="A1:L1"/>
    <mergeCell ref="A2:F2"/>
    <mergeCell ref="G2:L2"/>
    <mergeCell ref="A3:C3"/>
    <mergeCell ref="D3:F3"/>
    <mergeCell ref="G3:I3"/>
    <mergeCell ref="J3:L3"/>
  </mergeCells>
  <pageMargins left="0.25" right="0.25" top="0.75" bottom="0.75" header="0.3" footer="0.3"/>
  <pageSetup scale="94" orientation="landscape"/>
  <rowBreaks count="3" manualBreakCount="3">
    <brk id="10" max="11" man="1"/>
    <brk id="16" max="11" man="1"/>
    <brk id="21"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tabSelected="1" topLeftCell="A12" zoomScale="125" zoomScaleNormal="125" zoomScalePageLayoutView="125" workbookViewId="0">
      <selection activeCell="Q13" sqref="Q13"/>
    </sheetView>
  </sheetViews>
  <sheetFormatPr baseColWidth="10" defaultColWidth="8.83203125" defaultRowHeight="13" x14ac:dyDescent="0"/>
  <cols>
    <col min="1" max="1" width="2.33203125" customWidth="1"/>
    <col min="2" max="2" width="17" customWidth="1"/>
  </cols>
  <sheetData>
    <row r="1" spans="2:11" ht="21" customHeight="1">
      <c r="B1" s="2" t="s">
        <v>5</v>
      </c>
      <c r="K1" s="13" t="s">
        <v>106</v>
      </c>
    </row>
  </sheetData>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4" zoomScale="125" zoomScaleNormal="125" zoomScalePageLayoutView="125" workbookViewId="0">
      <selection activeCell="J11" sqref="J11"/>
    </sheetView>
  </sheetViews>
  <sheetFormatPr baseColWidth="10" defaultColWidth="8.83203125" defaultRowHeight="13" x14ac:dyDescent="0"/>
  <cols>
    <col min="1" max="1" width="3.1640625" customWidth="1"/>
    <col min="2" max="2" width="6.33203125" customWidth="1"/>
    <col min="3" max="3" width="11" customWidth="1"/>
    <col min="4" max="4" width="9.6640625" customWidth="1"/>
    <col min="5" max="5" width="8.33203125" customWidth="1"/>
    <col min="6" max="6" width="6.5" customWidth="1"/>
    <col min="7" max="7" width="2.1640625" customWidth="1"/>
    <col min="8" max="8" width="5.5" customWidth="1"/>
    <col min="9" max="9" width="10.5" bestFit="1" customWidth="1"/>
    <col min="10" max="10" width="10.6640625" customWidth="1"/>
    <col min="11" max="11" width="8.5" customWidth="1"/>
    <col min="12" max="12" width="10.5" customWidth="1"/>
    <col min="13" max="13" width="10.6640625" customWidth="1"/>
    <col min="14" max="14" width="10.33203125" customWidth="1"/>
    <col min="16" max="16" width="9.5" bestFit="1" customWidth="1"/>
  </cols>
  <sheetData>
    <row r="1" spans="1:16" ht="16">
      <c r="A1" s="3" t="s">
        <v>6</v>
      </c>
    </row>
    <row r="2" spans="1:16" ht="9" customHeight="1">
      <c r="A2" s="3"/>
    </row>
    <row r="3" spans="1:16">
      <c r="A3" s="1"/>
      <c r="B3" s="167" t="s">
        <v>7</v>
      </c>
      <c r="C3" s="167"/>
      <c r="D3" s="167"/>
      <c r="E3" s="167"/>
      <c r="F3" s="98"/>
      <c r="G3" s="1"/>
      <c r="H3" s="168" t="s">
        <v>8</v>
      </c>
      <c r="I3" s="168"/>
      <c r="J3" s="168"/>
      <c r="K3" s="168"/>
      <c r="L3" s="188" t="s">
        <v>105</v>
      </c>
      <c r="M3" s="189"/>
      <c r="N3" s="190"/>
      <c r="O3" s="165" t="s">
        <v>118</v>
      </c>
    </row>
    <row r="4" spans="1:16" ht="39">
      <c r="B4" s="210" t="s">
        <v>150</v>
      </c>
      <c r="C4" s="209" t="s">
        <v>148</v>
      </c>
      <c r="D4" s="209" t="s">
        <v>149</v>
      </c>
      <c r="E4" s="209" t="s">
        <v>157</v>
      </c>
      <c r="F4" s="80" t="s">
        <v>117</v>
      </c>
      <c r="G4" s="34"/>
      <c r="H4" s="210" t="s">
        <v>150</v>
      </c>
      <c r="I4" s="209" t="s">
        <v>156</v>
      </c>
      <c r="J4" s="209" t="s">
        <v>151</v>
      </c>
      <c r="K4" s="209" t="s">
        <v>157</v>
      </c>
      <c r="L4" s="209" t="s">
        <v>153</v>
      </c>
      <c r="M4" s="209" t="s">
        <v>154</v>
      </c>
      <c r="N4" s="209" t="s">
        <v>155</v>
      </c>
      <c r="O4" s="166"/>
    </row>
    <row r="5" spans="1:16" ht="15">
      <c r="B5" s="208">
        <v>2000</v>
      </c>
      <c r="C5" s="81">
        <v>1540237</v>
      </c>
      <c r="D5" s="20">
        <v>6</v>
      </c>
      <c r="E5" s="8">
        <f>D5*1000000/C5</f>
        <v>3.8955043931550795</v>
      </c>
      <c r="F5" s="8">
        <f>$E$17</f>
        <v>7.0850799459512883</v>
      </c>
      <c r="H5" s="211">
        <v>2012</v>
      </c>
      <c r="I5" s="212">
        <v>2132987</v>
      </c>
      <c r="J5" s="213">
        <v>15</v>
      </c>
      <c r="K5" s="31">
        <f>J5*1000000/I5</f>
        <v>7.0323916648343383</v>
      </c>
      <c r="L5" s="214"/>
      <c r="M5" s="214"/>
      <c r="N5" s="214"/>
      <c r="O5" s="31"/>
      <c r="P5" s="7"/>
    </row>
    <row r="6" spans="1:16" ht="15">
      <c r="B6" s="208">
        <v>2001</v>
      </c>
      <c r="C6" s="81">
        <v>1531628</v>
      </c>
      <c r="D6" s="20">
        <v>5</v>
      </c>
      <c r="E6" s="8">
        <f t="shared" ref="E6:E16" si="0">D6*1000000/C6</f>
        <v>3.2645002572426201</v>
      </c>
      <c r="F6" s="8">
        <f t="shared" ref="F6:F16" si="1">$E$17</f>
        <v>7.0850799459512883</v>
      </c>
      <c r="H6" s="10">
        <v>2013</v>
      </c>
      <c r="I6" s="81">
        <f>+I5+100000</f>
        <v>2232987</v>
      </c>
      <c r="J6" s="216">
        <v>18</v>
      </c>
      <c r="K6" s="8">
        <f t="shared" ref="K6:K17" si="2">J6*1000000/I6</f>
        <v>8.060951541589807</v>
      </c>
      <c r="L6" s="11">
        <f>C21</f>
        <v>9.7057143098677017</v>
      </c>
      <c r="M6" s="11">
        <f>D21</f>
        <v>12.326348673784114</v>
      </c>
      <c r="N6" s="11">
        <f>E21</f>
        <v>14.946983037700527</v>
      </c>
      <c r="O6" s="8">
        <f t="shared" ref="O6:O17" si="3">$L$23</f>
        <v>6.3765719513561594</v>
      </c>
      <c r="P6" s="7"/>
    </row>
    <row r="7" spans="1:16" ht="15">
      <c r="B7" s="208">
        <v>2002</v>
      </c>
      <c r="C7" s="81">
        <v>1377854</v>
      </c>
      <c r="D7" s="20">
        <v>10</v>
      </c>
      <c r="E7" s="8">
        <f t="shared" si="0"/>
        <v>7.2576630034822269</v>
      </c>
      <c r="F7" s="8">
        <f t="shared" si="1"/>
        <v>7.0850799459512883</v>
      </c>
      <c r="H7" s="10">
        <v>2014</v>
      </c>
      <c r="I7" s="81">
        <f t="shared" ref="I7:I9" si="4">+I6+100000</f>
        <v>2332987</v>
      </c>
      <c r="J7" s="216">
        <v>25</v>
      </c>
      <c r="K7" s="8">
        <f t="shared" si="2"/>
        <v>10.71587625649007</v>
      </c>
      <c r="L7" s="11">
        <f>L6</f>
        <v>9.7057143098677017</v>
      </c>
      <c r="M7" s="11">
        <f>M6</f>
        <v>12.326348673784114</v>
      </c>
      <c r="N7" s="11">
        <f>N6</f>
        <v>14.946983037700527</v>
      </c>
      <c r="O7" s="8">
        <f t="shared" si="3"/>
        <v>6.3765719513561594</v>
      </c>
      <c r="P7" s="7"/>
    </row>
    <row r="8" spans="1:16" ht="15">
      <c r="B8" s="208">
        <v>2003</v>
      </c>
      <c r="C8" s="81">
        <v>1138522</v>
      </c>
      <c r="D8" s="20">
        <v>10</v>
      </c>
      <c r="E8" s="8">
        <f t="shared" si="0"/>
        <v>8.7833173184180886</v>
      </c>
      <c r="F8" s="8">
        <f t="shared" si="1"/>
        <v>7.0850799459512883</v>
      </c>
      <c r="H8" s="10">
        <v>2015</v>
      </c>
      <c r="I8" s="81">
        <f t="shared" si="4"/>
        <v>2432987</v>
      </c>
      <c r="J8" s="216">
        <v>26</v>
      </c>
      <c r="K8" s="8">
        <f t="shared" si="2"/>
        <v>10.686452496458058</v>
      </c>
      <c r="L8" s="11">
        <f t="shared" ref="L8:N17" si="5">L7</f>
        <v>9.7057143098677017</v>
      </c>
      <c r="M8" s="11">
        <f t="shared" si="5"/>
        <v>12.326348673784114</v>
      </c>
      <c r="N8" s="11">
        <f t="shared" si="5"/>
        <v>14.946983037700527</v>
      </c>
      <c r="O8" s="8">
        <f t="shared" si="3"/>
        <v>6.3765719513561594</v>
      </c>
      <c r="P8" s="7"/>
    </row>
    <row r="9" spans="1:16" ht="15">
      <c r="B9" s="208">
        <v>2004</v>
      </c>
      <c r="C9" s="81">
        <v>1131952</v>
      </c>
      <c r="D9" s="20">
        <v>6</v>
      </c>
      <c r="E9" s="8">
        <f t="shared" si="0"/>
        <v>5.3005781163865606</v>
      </c>
      <c r="F9" s="8">
        <f t="shared" si="1"/>
        <v>7.0850799459512883</v>
      </c>
      <c r="H9" s="10">
        <v>2016</v>
      </c>
      <c r="I9" s="81">
        <f t="shared" si="4"/>
        <v>2532987</v>
      </c>
      <c r="J9" s="216">
        <v>30</v>
      </c>
      <c r="K9" s="8">
        <f t="shared" si="2"/>
        <v>11.843724424957569</v>
      </c>
      <c r="L9" s="11">
        <f t="shared" si="5"/>
        <v>9.7057143098677017</v>
      </c>
      <c r="M9" s="11">
        <f t="shared" si="5"/>
        <v>12.326348673784114</v>
      </c>
      <c r="N9" s="11">
        <f t="shared" si="5"/>
        <v>14.946983037700527</v>
      </c>
      <c r="O9" s="8">
        <f t="shared" si="3"/>
        <v>6.3765719513561594</v>
      </c>
      <c r="P9" s="7"/>
    </row>
    <row r="10" spans="1:16" ht="15">
      <c r="B10" s="208">
        <v>2005</v>
      </c>
      <c r="C10" s="81">
        <v>1164514</v>
      </c>
      <c r="D10" s="20">
        <v>10</v>
      </c>
      <c r="E10" s="8">
        <f t="shared" si="0"/>
        <v>8.5872733174526026</v>
      </c>
      <c r="F10" s="8">
        <f t="shared" si="1"/>
        <v>7.0850799459512883</v>
      </c>
      <c r="H10" s="10">
        <v>2017</v>
      </c>
      <c r="I10" s="81"/>
      <c r="J10" s="216"/>
      <c r="K10" s="8"/>
      <c r="L10" s="11">
        <f t="shared" si="5"/>
        <v>9.7057143098677017</v>
      </c>
      <c r="M10" s="11">
        <f t="shared" si="5"/>
        <v>12.326348673784114</v>
      </c>
      <c r="N10" s="11">
        <f t="shared" si="5"/>
        <v>14.946983037700527</v>
      </c>
      <c r="O10" s="8">
        <f t="shared" si="3"/>
        <v>6.3765719513561594</v>
      </c>
      <c r="P10" s="7"/>
    </row>
    <row r="11" spans="1:16" ht="15">
      <c r="B11" s="208">
        <v>2006</v>
      </c>
      <c r="C11" s="81">
        <v>1200817</v>
      </c>
      <c r="D11" s="20">
        <v>10</v>
      </c>
      <c r="E11" s="8">
        <f t="shared" si="0"/>
        <v>8.3276635823776637</v>
      </c>
      <c r="F11" s="8">
        <f t="shared" si="1"/>
        <v>7.0850799459512883</v>
      </c>
      <c r="H11" s="10">
        <v>2018</v>
      </c>
      <c r="I11" s="81"/>
      <c r="J11" s="216"/>
      <c r="K11" s="8"/>
      <c r="L11" s="11">
        <f t="shared" si="5"/>
        <v>9.7057143098677017</v>
      </c>
      <c r="M11" s="11">
        <f t="shared" si="5"/>
        <v>12.326348673784114</v>
      </c>
      <c r="N11" s="11">
        <f t="shared" si="5"/>
        <v>14.946983037700527</v>
      </c>
      <c r="O11" s="8">
        <f t="shared" si="3"/>
        <v>6.3765719513561594</v>
      </c>
      <c r="P11" s="7"/>
    </row>
    <row r="12" spans="1:16" ht="15">
      <c r="B12" s="208">
        <v>2007</v>
      </c>
      <c r="C12" s="81">
        <v>1295780</v>
      </c>
      <c r="D12" s="20">
        <v>8</v>
      </c>
      <c r="E12" s="8">
        <f t="shared" si="0"/>
        <v>6.1738875426384112</v>
      </c>
      <c r="F12" s="8">
        <f t="shared" si="1"/>
        <v>7.0850799459512883</v>
      </c>
      <c r="H12" s="10">
        <v>2019</v>
      </c>
      <c r="I12" s="81"/>
      <c r="J12" s="216"/>
      <c r="K12" s="8"/>
      <c r="L12" s="11">
        <f t="shared" si="5"/>
        <v>9.7057143098677017</v>
      </c>
      <c r="M12" s="11">
        <f t="shared" si="5"/>
        <v>12.326348673784114</v>
      </c>
      <c r="N12" s="11">
        <f t="shared" si="5"/>
        <v>14.946983037700527</v>
      </c>
      <c r="O12" s="8">
        <f t="shared" si="3"/>
        <v>6.3765719513561594</v>
      </c>
      <c r="P12" s="7"/>
    </row>
    <row r="13" spans="1:16" ht="15">
      <c r="B13" s="208">
        <v>2008</v>
      </c>
      <c r="C13" s="81">
        <v>1375623</v>
      </c>
      <c r="D13" s="20">
        <v>19</v>
      </c>
      <c r="E13" s="8">
        <f t="shared" si="0"/>
        <v>13.811923761088613</v>
      </c>
      <c r="F13" s="8">
        <f t="shared" si="1"/>
        <v>7.0850799459512883</v>
      </c>
      <c r="H13" s="10">
        <v>2020</v>
      </c>
      <c r="I13" s="81"/>
      <c r="J13" s="216"/>
      <c r="K13" s="8"/>
      <c r="L13" s="11">
        <f t="shared" si="5"/>
        <v>9.7057143098677017</v>
      </c>
      <c r="M13" s="11">
        <f t="shared" si="5"/>
        <v>12.326348673784114</v>
      </c>
      <c r="N13" s="11">
        <f t="shared" si="5"/>
        <v>14.946983037700527</v>
      </c>
      <c r="O13" s="8">
        <f t="shared" si="3"/>
        <v>6.3765719513561594</v>
      </c>
      <c r="P13" s="7"/>
    </row>
    <row r="14" spans="1:16" ht="15">
      <c r="B14" s="208">
        <v>2009</v>
      </c>
      <c r="C14" s="81">
        <v>1516160</v>
      </c>
      <c r="D14" s="20">
        <v>11</v>
      </c>
      <c r="E14" s="8">
        <f t="shared" si="0"/>
        <v>7.2551709582102148</v>
      </c>
      <c r="F14" s="8">
        <f t="shared" si="1"/>
        <v>7.0850799459512883</v>
      </c>
      <c r="H14" s="10">
        <v>2021</v>
      </c>
      <c r="I14" s="81"/>
      <c r="J14" s="216"/>
      <c r="K14" s="8"/>
      <c r="L14" s="11">
        <f t="shared" si="5"/>
        <v>9.7057143098677017</v>
      </c>
      <c r="M14" s="11">
        <f t="shared" si="5"/>
        <v>12.326348673784114</v>
      </c>
      <c r="N14" s="11">
        <f t="shared" si="5"/>
        <v>14.946983037700527</v>
      </c>
      <c r="O14" s="8">
        <f t="shared" si="3"/>
        <v>6.3765719513561594</v>
      </c>
      <c r="P14" s="7"/>
    </row>
    <row r="15" spans="1:16" ht="15">
      <c r="B15" s="208">
        <v>2010</v>
      </c>
      <c r="C15" s="81">
        <v>1788468</v>
      </c>
      <c r="D15" s="20">
        <v>11</v>
      </c>
      <c r="E15" s="8">
        <f t="shared" si="0"/>
        <v>6.1505154131916253</v>
      </c>
      <c r="F15" s="8">
        <f t="shared" si="1"/>
        <v>7.0850799459512883</v>
      </c>
      <c r="H15" s="10">
        <v>2022</v>
      </c>
      <c r="I15" s="81"/>
      <c r="J15" s="216"/>
      <c r="K15" s="8"/>
      <c r="L15" s="11">
        <f t="shared" si="5"/>
        <v>9.7057143098677017</v>
      </c>
      <c r="M15" s="11">
        <f t="shared" si="5"/>
        <v>12.326348673784114</v>
      </c>
      <c r="N15" s="11">
        <f t="shared" si="5"/>
        <v>14.946983037700527</v>
      </c>
      <c r="O15" s="8">
        <f t="shared" si="3"/>
        <v>6.3765719513561594</v>
      </c>
      <c r="P15" s="7"/>
    </row>
    <row r="16" spans="1:16" ht="15">
      <c r="B16" s="208">
        <v>2011</v>
      </c>
      <c r="C16" s="81">
        <v>1931446</v>
      </c>
      <c r="D16" s="25">
        <v>12</v>
      </c>
      <c r="E16" s="8">
        <f t="shared" si="0"/>
        <v>6.2129616877717524</v>
      </c>
      <c r="F16" s="8">
        <f t="shared" si="1"/>
        <v>7.0850799459512883</v>
      </c>
      <c r="H16" s="10">
        <v>2023</v>
      </c>
      <c r="I16" s="81"/>
      <c r="J16" s="216"/>
      <c r="K16" s="8"/>
      <c r="L16" s="11">
        <f t="shared" si="5"/>
        <v>9.7057143098677017</v>
      </c>
      <c r="M16" s="11">
        <f t="shared" si="5"/>
        <v>12.326348673784114</v>
      </c>
      <c r="N16" s="11">
        <f t="shared" si="5"/>
        <v>14.946983037700527</v>
      </c>
      <c r="O16" s="8">
        <f t="shared" si="3"/>
        <v>6.3765719513561594</v>
      </c>
      <c r="P16" s="7"/>
    </row>
    <row r="17" spans="1:16" ht="15">
      <c r="B17" s="26"/>
      <c r="C17" s="27"/>
      <c r="D17" s="99" t="s">
        <v>0</v>
      </c>
      <c r="E17" s="9">
        <f>AVERAGE(E5:E16)</f>
        <v>7.0850799459512883</v>
      </c>
      <c r="F17" s="32"/>
      <c r="H17" s="10">
        <v>2024</v>
      </c>
      <c r="I17" s="81"/>
      <c r="J17" s="216"/>
      <c r="K17" s="8"/>
      <c r="L17" s="11">
        <f t="shared" si="5"/>
        <v>9.7057143098677017</v>
      </c>
      <c r="M17" s="11">
        <f t="shared" si="5"/>
        <v>12.326348673784114</v>
      </c>
      <c r="N17" s="11">
        <f t="shared" si="5"/>
        <v>14.946983037700527</v>
      </c>
      <c r="O17" s="8">
        <f t="shared" si="3"/>
        <v>6.3765719513561594</v>
      </c>
      <c r="P17" s="7"/>
    </row>
    <row r="18" spans="1:16">
      <c r="B18" s="4"/>
      <c r="C18" s="28"/>
      <c r="D18" s="99" t="s">
        <v>1</v>
      </c>
      <c r="E18" s="9">
        <f>STDEVP(E5:E16)</f>
        <v>2.6206343639164134</v>
      </c>
      <c r="F18" s="32"/>
      <c r="I18" s="28"/>
      <c r="J18" s="215" t="s">
        <v>0</v>
      </c>
      <c r="K18" s="12">
        <f>AVERAGE(K6:K17)</f>
        <v>10.326751179873877</v>
      </c>
      <c r="P18" s="7"/>
    </row>
    <row r="19" spans="1:16">
      <c r="B19" s="15" t="s">
        <v>152</v>
      </c>
      <c r="I19" s="28"/>
      <c r="J19" s="33" t="s">
        <v>1</v>
      </c>
      <c r="K19" s="9">
        <f>STDEVP(K6:K17)</f>
        <v>1.3888717713986227</v>
      </c>
      <c r="P19" s="7"/>
    </row>
    <row r="20" spans="1:16" ht="15" customHeight="1">
      <c r="C20" s="17" t="s">
        <v>2</v>
      </c>
      <c r="D20" s="17" t="s">
        <v>3</v>
      </c>
      <c r="E20" s="17" t="s">
        <v>4</v>
      </c>
      <c r="F20" s="29"/>
      <c r="H20" s="15" t="s">
        <v>152</v>
      </c>
      <c r="I20" s="16"/>
      <c r="J20" s="16"/>
      <c r="P20" s="7"/>
    </row>
    <row r="21" spans="1:16">
      <c r="B21" s="4"/>
      <c r="C21" s="11">
        <f>E17+E18</f>
        <v>9.7057143098677017</v>
      </c>
      <c r="D21" s="11">
        <f>E17+E18+E18</f>
        <v>12.326348673784114</v>
      </c>
      <c r="E21" s="11">
        <f>E17+E18+E18+E18</f>
        <v>14.946983037700527</v>
      </c>
      <c r="F21" s="30"/>
      <c r="H21" s="4"/>
      <c r="I21" s="4"/>
      <c r="J21" s="4"/>
      <c r="K21" s="4"/>
      <c r="P21" s="7"/>
    </row>
    <row r="22" spans="1:16">
      <c r="A22" s="6"/>
      <c r="B22" s="6"/>
      <c r="C22" s="5"/>
      <c r="D22" s="5"/>
      <c r="E22" s="5"/>
      <c r="F22" s="6"/>
      <c r="G22" s="4"/>
      <c r="H22" s="4"/>
      <c r="I22" s="4"/>
      <c r="J22" s="4"/>
      <c r="K22" s="4"/>
    </row>
    <row r="23" spans="1:16">
      <c r="A23" s="6"/>
      <c r="B23" s="169" t="s">
        <v>113</v>
      </c>
      <c r="C23" s="170"/>
      <c r="D23" s="170"/>
      <c r="E23" s="171"/>
      <c r="F23" s="18"/>
      <c r="H23" s="178" t="s">
        <v>112</v>
      </c>
      <c r="I23" s="179"/>
      <c r="J23" s="179"/>
      <c r="K23" s="180"/>
      <c r="L23" s="187">
        <f>(90/100)*E17</f>
        <v>6.3765719513561594</v>
      </c>
    </row>
    <row r="24" spans="1:16">
      <c r="A24" s="14"/>
      <c r="B24" s="172"/>
      <c r="C24" s="173"/>
      <c r="D24" s="173"/>
      <c r="E24" s="174"/>
      <c r="F24" s="19"/>
      <c r="H24" s="181"/>
      <c r="I24" s="182"/>
      <c r="J24" s="182"/>
      <c r="K24" s="183"/>
      <c r="L24" s="187"/>
    </row>
    <row r="25" spans="1:16">
      <c r="B25" s="175"/>
      <c r="C25" s="176"/>
      <c r="D25" s="176"/>
      <c r="E25" s="177"/>
      <c r="F25" s="19"/>
      <c r="H25" s="184"/>
      <c r="I25" s="185"/>
      <c r="J25" s="185"/>
      <c r="K25" s="186"/>
      <c r="L25" s="187"/>
    </row>
  </sheetData>
  <mergeCells count="7">
    <mergeCell ref="O3:O4"/>
    <mergeCell ref="B3:E3"/>
    <mergeCell ref="H3:K3"/>
    <mergeCell ref="B23:E25"/>
    <mergeCell ref="H23:K25"/>
    <mergeCell ref="L23:L25"/>
    <mergeCell ref="L3:N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125" zoomScaleNormal="125" zoomScaleSheetLayoutView="80" zoomScalePageLayoutView="125" workbookViewId="0">
      <selection activeCell="H11" sqref="H11"/>
    </sheetView>
  </sheetViews>
  <sheetFormatPr baseColWidth="10" defaultColWidth="8.83203125" defaultRowHeight="13" x14ac:dyDescent="0"/>
  <cols>
    <col min="1" max="1" width="2" customWidth="1"/>
    <col min="2" max="2" width="2.1640625" style="35" customWidth="1"/>
    <col min="3" max="3" width="26.83203125" style="48" customWidth="1"/>
    <col min="4" max="4" width="19.5" style="48" customWidth="1"/>
    <col min="5" max="5" width="10.1640625" style="48" customWidth="1"/>
    <col min="6" max="6" width="19.5" style="48" customWidth="1"/>
    <col min="7" max="7" width="10" style="48" customWidth="1"/>
    <col min="8" max="8" width="8.83203125" style="48"/>
    <col min="9" max="9" width="11.5" style="48" bestFit="1" customWidth="1"/>
    <col min="10" max="10" width="8.83203125" style="48"/>
    <col min="11" max="11" width="8.83203125" style="36"/>
  </cols>
  <sheetData>
    <row r="1" spans="2:9" ht="24.75" customHeight="1">
      <c r="C1" s="192" t="s">
        <v>94</v>
      </c>
      <c r="D1" s="192"/>
      <c r="E1" s="192"/>
      <c r="F1" s="192"/>
      <c r="G1" s="192"/>
    </row>
    <row r="2" spans="2:9" ht="18.75" customHeight="1">
      <c r="B2" s="193" t="s">
        <v>41</v>
      </c>
      <c r="C2" s="194"/>
      <c r="D2" s="194"/>
      <c r="E2" s="194"/>
      <c r="F2" s="194"/>
      <c r="G2" s="195"/>
    </row>
    <row r="3" spans="2:9" ht="52">
      <c r="B3" s="196" t="s">
        <v>38</v>
      </c>
      <c r="C3" s="197"/>
      <c r="D3" s="82" t="s">
        <v>43</v>
      </c>
      <c r="E3" s="82" t="s">
        <v>95</v>
      </c>
      <c r="F3" s="68" t="s">
        <v>44</v>
      </c>
      <c r="G3" s="68" t="s">
        <v>96</v>
      </c>
      <c r="I3" s="45"/>
    </row>
    <row r="4" spans="2:9" ht="39">
      <c r="B4" s="70">
        <v>1</v>
      </c>
      <c r="C4" s="112" t="s">
        <v>39</v>
      </c>
      <c r="D4" s="112" t="s">
        <v>45</v>
      </c>
      <c r="E4" s="38" t="s">
        <v>97</v>
      </c>
      <c r="F4" s="114" t="s">
        <v>46</v>
      </c>
      <c r="G4" s="38" t="s">
        <v>98</v>
      </c>
    </row>
    <row r="5" spans="2:9" ht="65">
      <c r="B5" s="70">
        <v>2</v>
      </c>
      <c r="C5" s="117" t="s">
        <v>49</v>
      </c>
      <c r="D5" s="117" t="s">
        <v>45</v>
      </c>
      <c r="E5" s="37" t="s">
        <v>97</v>
      </c>
      <c r="F5" s="115" t="s">
        <v>47</v>
      </c>
      <c r="G5" s="37" t="s">
        <v>97</v>
      </c>
    </row>
    <row r="6" spans="2:9" ht="53" thickBot="1">
      <c r="B6" s="71">
        <v>3</v>
      </c>
      <c r="C6" s="118" t="s">
        <v>42</v>
      </c>
      <c r="D6" s="118" t="s">
        <v>45</v>
      </c>
      <c r="E6" s="60" t="s">
        <v>98</v>
      </c>
      <c r="F6" s="116" t="s">
        <v>48</v>
      </c>
      <c r="G6" s="60" t="s">
        <v>98</v>
      </c>
    </row>
    <row r="7" spans="2:9" ht="14" thickTop="1">
      <c r="B7" s="52"/>
      <c r="C7" s="53"/>
      <c r="D7" s="53"/>
      <c r="E7" s="54"/>
      <c r="F7" s="55"/>
      <c r="G7" s="54"/>
    </row>
    <row r="8" spans="2:9">
      <c r="B8" s="198" t="s">
        <v>40</v>
      </c>
      <c r="C8" s="199"/>
      <c r="D8" s="199"/>
      <c r="E8" s="199"/>
      <c r="F8" s="194"/>
      <c r="G8" s="195"/>
    </row>
    <row r="9" spans="2:9" ht="52">
      <c r="B9" s="200" t="s">
        <v>38</v>
      </c>
      <c r="C9" s="201"/>
      <c r="D9" s="83" t="s">
        <v>43</v>
      </c>
      <c r="E9" s="83" t="s">
        <v>95</v>
      </c>
      <c r="F9" s="77" t="s">
        <v>44</v>
      </c>
      <c r="G9" s="77" t="s">
        <v>96</v>
      </c>
      <c r="I9" s="45"/>
    </row>
    <row r="10" spans="2:9" ht="61.5" customHeight="1">
      <c r="B10" s="69"/>
      <c r="C10" s="117" t="s">
        <v>56</v>
      </c>
      <c r="D10" s="117" t="s">
        <v>55</v>
      </c>
      <c r="E10" s="41" t="s">
        <v>97</v>
      </c>
      <c r="F10" s="117" t="s">
        <v>57</v>
      </c>
      <c r="G10" s="41" t="s">
        <v>98</v>
      </c>
    </row>
    <row r="11" spans="2:9" ht="52">
      <c r="B11" s="70"/>
      <c r="C11" s="117" t="s">
        <v>51</v>
      </c>
      <c r="D11" s="117" t="s">
        <v>55</v>
      </c>
      <c r="E11" s="37" t="s">
        <v>97</v>
      </c>
      <c r="F11" s="117" t="s">
        <v>53</v>
      </c>
      <c r="G11" s="37" t="s">
        <v>97</v>
      </c>
      <c r="H11" s="207"/>
    </row>
    <row r="12" spans="2:9" ht="97.5" customHeight="1">
      <c r="B12" s="70"/>
      <c r="C12" s="117" t="s">
        <v>52</v>
      </c>
      <c r="D12" s="120" t="s">
        <v>62</v>
      </c>
      <c r="E12" s="37" t="s">
        <v>97</v>
      </c>
      <c r="F12" s="119" t="s">
        <v>54</v>
      </c>
      <c r="G12" s="37" t="s">
        <v>98</v>
      </c>
    </row>
    <row r="13" spans="2:9" ht="5.25" customHeight="1">
      <c r="B13" s="40"/>
      <c r="C13" s="121"/>
      <c r="D13" s="121"/>
      <c r="E13" s="43"/>
      <c r="F13" s="126"/>
      <c r="G13" s="43"/>
    </row>
    <row r="14" spans="2:9" ht="61.5" customHeight="1">
      <c r="B14" s="69"/>
      <c r="C14" s="117" t="s">
        <v>58</v>
      </c>
      <c r="D14" s="117" t="s">
        <v>55</v>
      </c>
      <c r="E14" s="41" t="s">
        <v>98</v>
      </c>
      <c r="F14" s="117" t="s">
        <v>57</v>
      </c>
      <c r="G14" s="41" t="s">
        <v>98</v>
      </c>
    </row>
    <row r="15" spans="2:9" ht="5.25" customHeight="1">
      <c r="B15" s="83"/>
      <c r="C15" s="121"/>
      <c r="D15" s="121"/>
      <c r="E15" s="42"/>
      <c r="F15" s="121"/>
      <c r="G15" s="42"/>
    </row>
    <row r="16" spans="2:9" ht="61.5" customHeight="1">
      <c r="B16" s="69"/>
      <c r="C16" s="117" t="s">
        <v>59</v>
      </c>
      <c r="D16" s="117" t="s">
        <v>55</v>
      </c>
      <c r="E16" s="41" t="s">
        <v>97</v>
      </c>
      <c r="F16" s="117" t="s">
        <v>57</v>
      </c>
      <c r="G16" s="41" t="s">
        <v>97</v>
      </c>
    </row>
    <row r="17" spans="2:11" ht="61.5" customHeight="1">
      <c r="B17" s="69"/>
      <c r="C17" s="117" t="s">
        <v>61</v>
      </c>
      <c r="D17" s="112" t="s">
        <v>45</v>
      </c>
      <c r="E17" s="41" t="s">
        <v>97</v>
      </c>
      <c r="F17" s="114" t="s">
        <v>46</v>
      </c>
      <c r="G17" s="41" t="s">
        <v>98</v>
      </c>
    </row>
    <row r="18" spans="2:11" ht="4.5" customHeight="1">
      <c r="B18" s="83"/>
      <c r="C18" s="121"/>
      <c r="D18" s="122"/>
      <c r="E18" s="42"/>
      <c r="F18" s="125"/>
      <c r="G18" s="42"/>
    </row>
    <row r="19" spans="2:11" ht="61.5" customHeight="1">
      <c r="B19" s="69"/>
      <c r="C19" s="117" t="s">
        <v>60</v>
      </c>
      <c r="D19" s="117" t="s">
        <v>55</v>
      </c>
      <c r="E19" s="41" t="s">
        <v>97</v>
      </c>
      <c r="F19" s="117" t="s">
        <v>57</v>
      </c>
      <c r="G19" s="41" t="s">
        <v>97</v>
      </c>
    </row>
    <row r="20" spans="2:11" ht="53" thickBot="1">
      <c r="B20" s="64"/>
      <c r="C20" s="123" t="s">
        <v>79</v>
      </c>
      <c r="D20" s="124" t="s">
        <v>45</v>
      </c>
      <c r="E20" s="65" t="s">
        <v>98</v>
      </c>
      <c r="F20" s="123" t="s">
        <v>46</v>
      </c>
      <c r="G20" s="65" t="s">
        <v>98</v>
      </c>
    </row>
    <row r="21" spans="2:11" s="4" customFormat="1" ht="14" thickTop="1">
      <c r="B21" s="52"/>
      <c r="C21" s="63"/>
      <c r="D21" s="56"/>
      <c r="E21" s="57"/>
      <c r="F21" s="56"/>
      <c r="G21" s="57"/>
      <c r="H21" s="51"/>
      <c r="I21" s="51"/>
      <c r="J21" s="51"/>
      <c r="K21" s="62"/>
    </row>
    <row r="23" spans="2:11" ht="175.5" customHeight="1">
      <c r="C23" s="191" t="s">
        <v>82</v>
      </c>
      <c r="D23" s="143"/>
      <c r="E23" s="143"/>
      <c r="F23" s="143"/>
    </row>
    <row r="24" spans="2:11" ht="100.5" customHeight="1">
      <c r="C24" s="191" t="s">
        <v>99</v>
      </c>
      <c r="D24" s="143"/>
      <c r="E24" s="143"/>
      <c r="F24" s="143"/>
    </row>
  </sheetData>
  <mergeCells count="7">
    <mergeCell ref="C23:F23"/>
    <mergeCell ref="C24:F24"/>
    <mergeCell ref="C1:G1"/>
    <mergeCell ref="B2:G2"/>
    <mergeCell ref="B3:C3"/>
    <mergeCell ref="B8:G8"/>
    <mergeCell ref="B9:C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view="pageBreakPreview" zoomScale="125" zoomScaleNormal="125" zoomScalePageLayoutView="125" workbookViewId="0">
      <selection activeCell="I6" sqref="I6"/>
    </sheetView>
  </sheetViews>
  <sheetFormatPr baseColWidth="10" defaultColWidth="8.83203125" defaultRowHeight="13" x14ac:dyDescent="0"/>
  <cols>
    <col min="1" max="1" width="2" customWidth="1"/>
    <col min="2" max="2" width="2.1640625" style="106" customWidth="1"/>
    <col min="3" max="3" width="29.1640625" style="22" customWidth="1"/>
    <col min="4" max="4" width="23.83203125" style="22" customWidth="1"/>
    <col min="5" max="5" width="10.1640625" style="22" customWidth="1"/>
    <col min="6" max="6" width="23.6640625" style="22" customWidth="1"/>
    <col min="7" max="7" width="10" style="22" customWidth="1"/>
    <col min="8" max="8" width="8.83203125" style="22"/>
    <col min="9" max="9" width="11.5" style="22" bestFit="1" customWidth="1"/>
    <col min="10" max="10" width="8.83203125" style="22"/>
    <col min="11" max="11" width="8.83203125" style="36"/>
  </cols>
  <sheetData>
    <row r="1" spans="2:10" ht="24.75" customHeight="1">
      <c r="C1" s="192" t="s">
        <v>75</v>
      </c>
      <c r="D1" s="192"/>
      <c r="E1" s="192"/>
      <c r="F1" s="192"/>
      <c r="G1" s="192"/>
    </row>
    <row r="2" spans="2:10" ht="18.75" customHeight="1">
      <c r="B2" s="193" t="s">
        <v>41</v>
      </c>
      <c r="C2" s="194"/>
      <c r="D2" s="194"/>
      <c r="E2" s="194"/>
      <c r="F2" s="194"/>
      <c r="G2" s="195"/>
      <c r="H2" s="48"/>
      <c r="I2" s="48"/>
      <c r="J2" s="48"/>
    </row>
    <row r="3" spans="2:10" ht="65">
      <c r="B3" s="196" t="s">
        <v>38</v>
      </c>
      <c r="C3" s="197"/>
      <c r="D3" s="49" t="s">
        <v>43</v>
      </c>
      <c r="E3" s="49" t="s">
        <v>68</v>
      </c>
      <c r="F3" s="68" t="s">
        <v>44</v>
      </c>
      <c r="G3" s="68" t="s">
        <v>67</v>
      </c>
      <c r="I3" s="45"/>
    </row>
    <row r="4" spans="2:10" ht="39">
      <c r="B4" s="107">
        <v>1</v>
      </c>
      <c r="C4" s="112" t="s">
        <v>39</v>
      </c>
      <c r="D4" s="112" t="s">
        <v>45</v>
      </c>
      <c r="E4" s="38">
        <v>4</v>
      </c>
      <c r="F4" s="114" t="s">
        <v>46</v>
      </c>
      <c r="G4" s="38">
        <v>0</v>
      </c>
    </row>
    <row r="5" spans="2:10" ht="52">
      <c r="B5" s="107">
        <v>2</v>
      </c>
      <c r="C5" s="111" t="s">
        <v>49</v>
      </c>
      <c r="D5" s="117" t="s">
        <v>45</v>
      </c>
      <c r="E5" s="37">
        <v>4</v>
      </c>
      <c r="F5" s="115" t="s">
        <v>47</v>
      </c>
      <c r="G5" s="37">
        <v>3</v>
      </c>
    </row>
    <row r="6" spans="2:10" ht="40" thickBot="1">
      <c r="B6" s="108">
        <v>3</v>
      </c>
      <c r="C6" s="113" t="s">
        <v>42</v>
      </c>
      <c r="D6" s="118" t="s">
        <v>45</v>
      </c>
      <c r="E6" s="60">
        <v>0</v>
      </c>
      <c r="F6" s="116" t="s">
        <v>48</v>
      </c>
      <c r="G6" s="60">
        <v>0</v>
      </c>
    </row>
    <row r="7" spans="2:10" ht="14" thickTop="1">
      <c r="B7" s="109"/>
      <c r="C7" s="53"/>
      <c r="D7" s="59" t="s">
        <v>64</v>
      </c>
      <c r="E7" s="61">
        <f>SUM(E4:E6)</f>
        <v>8</v>
      </c>
      <c r="F7" s="59" t="s">
        <v>64</v>
      </c>
      <c r="G7" s="61">
        <f>SUM(G4:G6)</f>
        <v>3</v>
      </c>
      <c r="H7" s="46"/>
      <c r="I7" s="46"/>
      <c r="J7" s="46"/>
    </row>
    <row r="8" spans="2:10">
      <c r="B8" s="109"/>
      <c r="C8" s="53"/>
      <c r="D8" s="58" t="s">
        <v>63</v>
      </c>
      <c r="E8" s="72">
        <f>COUNT(E4:E6)*4</f>
        <v>12</v>
      </c>
      <c r="F8" s="58" t="s">
        <v>63</v>
      </c>
      <c r="G8" s="72">
        <f>COUNT(G4:G6)*3</f>
        <v>9</v>
      </c>
      <c r="H8" s="46"/>
      <c r="I8" s="46"/>
      <c r="J8" s="46"/>
    </row>
    <row r="9" spans="2:10" ht="8.5" customHeight="1">
      <c r="B9" s="109"/>
      <c r="C9" s="53"/>
      <c r="D9" s="53"/>
      <c r="E9" s="54"/>
      <c r="F9" s="55"/>
      <c r="G9" s="54"/>
      <c r="H9" s="46"/>
      <c r="I9" s="46"/>
      <c r="J9" s="46"/>
    </row>
    <row r="10" spans="2:10">
      <c r="B10" s="198" t="s">
        <v>40</v>
      </c>
      <c r="C10" s="199"/>
      <c r="D10" s="199"/>
      <c r="E10" s="199"/>
      <c r="F10" s="194"/>
      <c r="G10" s="195"/>
      <c r="H10" s="48"/>
      <c r="I10" s="48"/>
      <c r="J10" s="48"/>
    </row>
    <row r="11" spans="2:10" ht="65">
      <c r="B11" s="200" t="s">
        <v>38</v>
      </c>
      <c r="C11" s="201"/>
      <c r="D11" s="50" t="s">
        <v>43</v>
      </c>
      <c r="E11" s="50" t="s">
        <v>66</v>
      </c>
      <c r="F11" s="77" t="s">
        <v>44</v>
      </c>
      <c r="G11" s="77" t="s">
        <v>65</v>
      </c>
      <c r="H11" s="48"/>
      <c r="I11" s="45"/>
      <c r="J11" s="48"/>
    </row>
    <row r="12" spans="2:10" ht="47.5" customHeight="1">
      <c r="B12" s="110"/>
      <c r="C12" s="117" t="s">
        <v>56</v>
      </c>
      <c r="D12" s="117" t="s">
        <v>55</v>
      </c>
      <c r="E12" s="41">
        <v>2</v>
      </c>
      <c r="F12" s="117" t="s">
        <v>57</v>
      </c>
      <c r="G12" s="41">
        <v>0</v>
      </c>
    </row>
    <row r="13" spans="2:10" ht="51.5" customHeight="1">
      <c r="B13" s="107"/>
      <c r="C13" s="117" t="s">
        <v>51</v>
      </c>
      <c r="D13" s="117" t="s">
        <v>55</v>
      </c>
      <c r="E13" s="37">
        <v>2</v>
      </c>
      <c r="F13" s="117" t="s">
        <v>53</v>
      </c>
      <c r="G13" s="37">
        <v>1</v>
      </c>
    </row>
    <row r="14" spans="2:10" ht="75.5" customHeight="1">
      <c r="B14" s="107"/>
      <c r="C14" s="117" t="s">
        <v>52</v>
      </c>
      <c r="D14" s="120" t="s">
        <v>62</v>
      </c>
      <c r="E14" s="37">
        <v>2</v>
      </c>
      <c r="F14" s="119" t="s">
        <v>54</v>
      </c>
      <c r="G14" s="37">
        <v>0</v>
      </c>
    </row>
    <row r="15" spans="2:10" ht="5.25" customHeight="1">
      <c r="B15" s="42"/>
      <c r="C15" s="39"/>
      <c r="D15" s="39"/>
      <c r="E15" s="43"/>
      <c r="F15" s="44"/>
      <c r="G15" s="43"/>
    </row>
    <row r="16" spans="2:10" ht="61.5" customHeight="1">
      <c r="B16" s="110"/>
      <c r="C16" s="117" t="s">
        <v>58</v>
      </c>
      <c r="D16" s="117" t="s">
        <v>55</v>
      </c>
      <c r="E16" s="41">
        <v>0</v>
      </c>
      <c r="F16" s="117" t="s">
        <v>57</v>
      </c>
      <c r="G16" s="41">
        <v>0</v>
      </c>
    </row>
    <row r="17" spans="2:11" ht="5.25" customHeight="1">
      <c r="B17" s="43"/>
      <c r="C17" s="121"/>
      <c r="D17" s="121"/>
      <c r="E17" s="42"/>
      <c r="F17" s="121"/>
      <c r="G17" s="42"/>
    </row>
    <row r="18" spans="2:11" ht="46" customHeight="1">
      <c r="B18" s="110"/>
      <c r="C18" s="117" t="s">
        <v>59</v>
      </c>
      <c r="D18" s="117" t="s">
        <v>55</v>
      </c>
      <c r="E18" s="41">
        <v>2</v>
      </c>
      <c r="F18" s="117" t="s">
        <v>57</v>
      </c>
      <c r="G18" s="41">
        <v>1</v>
      </c>
    </row>
    <row r="19" spans="2:11" ht="61.5" customHeight="1">
      <c r="B19" s="110"/>
      <c r="C19" s="117" t="s">
        <v>61</v>
      </c>
      <c r="D19" s="112" t="s">
        <v>45</v>
      </c>
      <c r="E19" s="41">
        <v>2</v>
      </c>
      <c r="F19" s="114" t="s">
        <v>46</v>
      </c>
      <c r="G19" s="41">
        <v>0</v>
      </c>
    </row>
    <row r="20" spans="2:11" ht="4.5" customHeight="1">
      <c r="B20" s="43"/>
      <c r="C20" s="121"/>
      <c r="D20" s="122"/>
      <c r="E20" s="42"/>
      <c r="F20" s="125"/>
      <c r="G20" s="42"/>
    </row>
    <row r="21" spans="2:11" ht="46.5" customHeight="1">
      <c r="B21" s="110"/>
      <c r="C21" s="117" t="s">
        <v>60</v>
      </c>
      <c r="D21" s="117" t="s">
        <v>55</v>
      </c>
      <c r="E21" s="41">
        <v>2</v>
      </c>
      <c r="F21" s="117" t="s">
        <v>57</v>
      </c>
      <c r="G21" s="41">
        <v>1</v>
      </c>
    </row>
    <row r="22" spans="2:11" ht="53" thickBot="1">
      <c r="B22" s="65"/>
      <c r="C22" s="123" t="s">
        <v>79</v>
      </c>
      <c r="D22" s="124" t="s">
        <v>45</v>
      </c>
      <c r="E22" s="65">
        <v>0</v>
      </c>
      <c r="F22" s="123" t="s">
        <v>46</v>
      </c>
      <c r="G22" s="65">
        <v>0</v>
      </c>
    </row>
    <row r="23" spans="2:11" s="4" customFormat="1" ht="14" thickTop="1">
      <c r="B23" s="109"/>
      <c r="C23" s="63"/>
      <c r="D23" s="59" t="s">
        <v>64</v>
      </c>
      <c r="E23" s="61">
        <f>SUM(E12:E22)</f>
        <v>12</v>
      </c>
      <c r="F23" s="59" t="s">
        <v>64</v>
      </c>
      <c r="G23" s="61">
        <f>SUM(G12:G22)</f>
        <v>3</v>
      </c>
      <c r="H23" s="51"/>
      <c r="I23" s="51"/>
      <c r="J23" s="51"/>
      <c r="K23" s="62"/>
    </row>
    <row r="24" spans="2:11" s="4" customFormat="1">
      <c r="B24" s="109"/>
      <c r="C24" s="63"/>
      <c r="D24" s="58" t="s">
        <v>63</v>
      </c>
      <c r="E24" s="72">
        <f>COUNT(E12:E22)*2</f>
        <v>16</v>
      </c>
      <c r="F24" s="58" t="s">
        <v>63</v>
      </c>
      <c r="G24" s="72">
        <f>COUNT(G12:G22)</f>
        <v>8</v>
      </c>
      <c r="H24" s="51"/>
      <c r="I24" s="51"/>
      <c r="J24" s="51"/>
      <c r="K24" s="62"/>
    </row>
    <row r="25" spans="2:11" s="4" customFormat="1">
      <c r="B25" s="109"/>
      <c r="C25" s="63"/>
      <c r="D25" s="56"/>
      <c r="E25" s="57"/>
      <c r="F25" s="56"/>
      <c r="G25" s="57"/>
      <c r="H25" s="51"/>
      <c r="I25" s="51"/>
      <c r="J25" s="51"/>
      <c r="K25" s="62"/>
    </row>
    <row r="26" spans="2:11">
      <c r="D26" s="73" t="s">
        <v>77</v>
      </c>
      <c r="E26" s="76">
        <f>SUM(E7,E23)/SUM(E8,E24)</f>
        <v>0.7142857142857143</v>
      </c>
      <c r="F26" s="73" t="s">
        <v>78</v>
      </c>
      <c r="G26" s="75">
        <f>SUM(G7,G23)/SUM(G8,G24)</f>
        <v>0.35294117647058826</v>
      </c>
    </row>
    <row r="27" spans="2:11" ht="41.25" customHeight="1" thickBot="1">
      <c r="C27" s="78"/>
      <c r="D27" s="205" t="s">
        <v>80</v>
      </c>
      <c r="E27" s="206"/>
      <c r="F27" s="79">
        <f>SUM(E7,G7,E23,G23)/SUM(E8,G8,E24,G24)</f>
        <v>0.57777777777777772</v>
      </c>
      <c r="G27" s="66"/>
    </row>
    <row r="29" spans="2:11" ht="149.5" customHeight="1">
      <c r="C29" s="204" t="s">
        <v>104</v>
      </c>
      <c r="D29" s="204"/>
      <c r="E29" s="204"/>
      <c r="F29" s="204"/>
    </row>
    <row r="30" spans="2:11" ht="80.5" customHeight="1">
      <c r="C30" s="191" t="s">
        <v>83</v>
      </c>
      <c r="D30" s="143"/>
      <c r="E30" s="143"/>
      <c r="F30" s="143"/>
    </row>
    <row r="31" spans="2:11" ht="66.5" customHeight="1">
      <c r="C31" s="191" t="s">
        <v>85</v>
      </c>
      <c r="D31" s="143"/>
      <c r="E31" s="143"/>
      <c r="F31" s="143"/>
      <c r="G31" s="48"/>
      <c r="H31" s="48"/>
      <c r="I31" s="48"/>
      <c r="J31" s="48"/>
    </row>
    <row r="32" spans="2:11" ht="72.5" customHeight="1">
      <c r="C32" s="202" t="s">
        <v>84</v>
      </c>
      <c r="D32" s="203"/>
      <c r="E32" s="203"/>
      <c r="F32" s="203"/>
    </row>
  </sheetData>
  <mergeCells count="10">
    <mergeCell ref="C32:F32"/>
    <mergeCell ref="C31:F31"/>
    <mergeCell ref="C30:F30"/>
    <mergeCell ref="C29:F29"/>
    <mergeCell ref="C1:G1"/>
    <mergeCell ref="B3:C3"/>
    <mergeCell ref="B10:G10"/>
    <mergeCell ref="B11:C11"/>
    <mergeCell ref="B2:G2"/>
    <mergeCell ref="D27:E27"/>
  </mergeCells>
  <pageMargins left="0.23622047244094491" right="0.23622047244094491" top="0.74803149606299213" bottom="0.74803149606299213" header="0.31496062992125984" footer="0.31496062992125984"/>
  <pageSetup orientation="portrait"/>
  <rowBreaks count="1" manualBreakCount="1">
    <brk id="9"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SSP High Consequence Safety Indicator Example (with Alert and Target Setting Criteria) - Working Sheet 1</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1084</a>
    <Presenter xmlns="101a94fc-4fb7-49fc-ab36-dbb3e9e3ccdb">Instructors</Presenter>
    <CategoryOrder xmlns="101a94fc-4fb7-49fc-ab36-dbb3e9e3c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E95952-5E9A-46A6-AA6D-CEA4FE76D3C3}"/>
</file>

<file path=customXml/itemProps2.xml><?xml version="1.0" encoding="utf-8"?>
<ds:datastoreItem xmlns:ds="http://schemas.openxmlformats.org/officeDocument/2006/customXml" ds:itemID="{F6C2AC47-D8D0-4779-8B89-E354B891AD8A}"/>
</file>

<file path=customXml/itemProps3.xml><?xml version="1.0" encoding="utf-8"?>
<ds:datastoreItem xmlns:ds="http://schemas.openxmlformats.org/officeDocument/2006/customXml" ds:itemID="{3C1651B0-C1D7-4EBD-978B-E0EF129E8BB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 for Lima WGs</vt:lpstr>
      <vt:lpstr>Contents</vt:lpstr>
      <vt:lpstr>1. Indicator Examples</vt:lpstr>
      <vt:lpstr>2. Sample Indicator Chart</vt:lpstr>
      <vt:lpstr>3. Indicator Data</vt:lpstr>
      <vt:lpstr>4A. ALoS Perf Qualitative</vt:lpstr>
      <vt:lpstr>4B. ALoS Perf Quantitative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 High Consequence Safety Indicator Example (with Alert and Target Setting Criteria) - Working Sheet 1</dc:title>
  <dc:creator/>
  <cp:lastModifiedBy/>
  <dcterms:created xsi:type="dcterms:W3CDTF">2013-02-28T19:29:53Z</dcterms:created>
  <dcterms:modified xsi:type="dcterms:W3CDTF">2013-03-14T17:02:23Z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