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aci-my.sharepoint.com/personal/mavila_icao_int/Documents/2026/EVENTOS CNS/NACCWG11/dashboard/"/>
    </mc:Choice>
  </mc:AlternateContent>
  <xr:revisionPtr revIDLastSave="0" documentId="8_{552DD7F9-F81B-4043-8040-ACCD913F3EDE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CNS" sheetId="1" r:id="rId1"/>
    <sheet name="AIDC" sheetId="2" r:id="rId2"/>
    <sheet name="AMHS" sheetId="3" r:id="rId3"/>
    <sheet name="SURV" sheetId="4" r:id="rId4"/>
    <sheet name="CPDLC" sheetId="5" r:id="rId5"/>
    <sheet name="Sheet3" sheetId="6" r:id="rId6"/>
    <sheet name="Sheet4" sheetId="7" r:id="rId7"/>
  </sheets>
  <definedNames>
    <definedName name="_xlnm.Print_Titles" localSheetId="1">AIDC!$1:$2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6" l="1"/>
  <c r="G6" i="6"/>
  <c r="G5" i="6"/>
  <c r="G4" i="6"/>
  <c r="G3" i="6"/>
  <c r="D25" i="4"/>
  <c r="C29" i="4" s="1"/>
  <c r="C25" i="4"/>
  <c r="C28" i="4" s="1"/>
  <c r="C30" i="3"/>
  <c r="C29" i="3"/>
  <c r="C28" i="3"/>
  <c r="C25" i="3"/>
  <c r="D7" i="1" s="1"/>
  <c r="D37" i="1" s="1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AA47" i="2" s="1"/>
  <c r="J55" i="2"/>
  <c r="J54" i="2"/>
  <c r="J53" i="2"/>
  <c r="J52" i="2"/>
  <c r="J51" i="2"/>
  <c r="J50" i="2"/>
  <c r="J49" i="2"/>
  <c r="AA44" i="2" s="1"/>
  <c r="J48" i="2"/>
  <c r="AA43" i="2" s="1"/>
  <c r="J47" i="2"/>
  <c r="AA42" i="2" s="1"/>
  <c r="AA46" i="2"/>
  <c r="J46" i="2"/>
  <c r="AA45" i="2"/>
  <c r="J45" i="2"/>
  <c r="J44" i="2"/>
  <c r="J43" i="2"/>
  <c r="J42" i="2"/>
  <c r="J41" i="2"/>
  <c r="J40" i="2"/>
  <c r="AA41" i="2" s="1"/>
  <c r="AA39" i="2"/>
  <c r="J39" i="2"/>
  <c r="AA38" i="2"/>
  <c r="J38" i="2"/>
  <c r="AA40" i="2" s="1"/>
  <c r="J37" i="2"/>
  <c r="J36" i="2"/>
  <c r="J35" i="2"/>
  <c r="AA34" i="2"/>
  <c r="J34" i="2"/>
  <c r="J33" i="2"/>
  <c r="AA37" i="2" s="1"/>
  <c r="J32" i="2"/>
  <c r="AA36" i="2" s="1"/>
  <c r="AA31" i="2"/>
  <c r="J31" i="2"/>
  <c r="AA35" i="2" s="1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AA33" i="2" s="1"/>
  <c r="J16" i="2"/>
  <c r="J15" i="2"/>
  <c r="J14" i="2"/>
  <c r="J13" i="2"/>
  <c r="J12" i="2"/>
  <c r="J11" i="2"/>
  <c r="J10" i="2"/>
  <c r="J9" i="2"/>
  <c r="J8" i="2"/>
  <c r="AA7" i="2"/>
  <c r="J7" i="2"/>
  <c r="AA6" i="2"/>
  <c r="J6" i="2"/>
  <c r="AA32" i="2" s="1"/>
  <c r="AA5" i="2"/>
  <c r="J5" i="2"/>
  <c r="AA4" i="2"/>
  <c r="J4" i="2"/>
  <c r="AA3" i="2"/>
  <c r="J3" i="2"/>
  <c r="J7" i="1"/>
  <c r="D39" i="1" s="1"/>
  <c r="J5" i="1"/>
  <c r="D38" i="1" s="1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C24" i="5" s="1"/>
  <c r="J70" i="2" l="1"/>
  <c r="D5" i="1" s="1"/>
  <c r="D36" i="1" s="1"/>
  <c r="D19" i="5"/>
  <c r="O5" i="1" s="1"/>
  <c r="D40" i="1" s="1"/>
  <c r="C23" i="5"/>
</calcChain>
</file>

<file path=xl/sharedStrings.xml><?xml version="1.0" encoding="utf-8"?>
<sst xmlns="http://schemas.openxmlformats.org/spreadsheetml/2006/main" count="555" uniqueCount="230">
  <si>
    <t xml:space="preserve">No </t>
  </si>
  <si>
    <t>FIR REGION</t>
  </si>
  <si>
    <t>ADSC/CPDLC</t>
  </si>
  <si>
    <t>% Implementation</t>
  </si>
  <si>
    <t xml:space="preserve">Central American CAR </t>
  </si>
  <si>
    <t xml:space="preserve">Curacao CAR </t>
  </si>
  <si>
    <t xml:space="preserve">Mazatlan Oceanic CAR </t>
  </si>
  <si>
    <t xml:space="preserve">Miami Oceanic CAR </t>
  </si>
  <si>
    <t xml:space="preserve">New ork Oceanic (W) CAR </t>
  </si>
  <si>
    <t xml:space="preserve">PIARCO CAR </t>
  </si>
  <si>
    <t xml:space="preserve">Edmonton NAM </t>
  </si>
  <si>
    <t xml:space="preserve">Gander Domestic NAM </t>
  </si>
  <si>
    <t xml:space="preserve">Montreal Domestic NAM </t>
  </si>
  <si>
    <t xml:space="preserve">Vancouver Domestic NAM </t>
  </si>
  <si>
    <t xml:space="preserve">Anchorage /Anchorage Artic NAM </t>
  </si>
  <si>
    <t>Anchorage continental</t>
  </si>
  <si>
    <t xml:space="preserve">Oceanic NAM </t>
  </si>
  <si>
    <t xml:space="preserve">Oakland Oceanic NAM </t>
  </si>
  <si>
    <t xml:space="preserve">Winnipeg Domestic NAM </t>
  </si>
  <si>
    <t xml:space="preserve">Moncton Domestic NAM </t>
  </si>
  <si>
    <t xml:space="preserve">Toronto NAM </t>
  </si>
  <si>
    <t>Situación</t>
  </si>
  <si>
    <t>Cantidad de FIR</t>
  </si>
  <si>
    <t>Implementado</t>
  </si>
  <si>
    <t>No implementado</t>
  </si>
  <si>
    <t>PORCENTAJES DE IMPLEMENTACIÓN REGIONAL</t>
  </si>
  <si>
    <t xml:space="preserve">AIDC: </t>
  </si>
  <si>
    <t>ADS-B</t>
  </si>
  <si>
    <t>ADSC/CPDLC:</t>
  </si>
  <si>
    <t>AMHS</t>
  </si>
  <si>
    <t>surv</t>
  </si>
  <si>
    <t>Tecnología</t>
  </si>
  <si>
    <t>% Implementación</t>
  </si>
  <si>
    <t>AIDC</t>
  </si>
  <si>
    <t>SURV</t>
  </si>
  <si>
    <t>CPDLC</t>
  </si>
  <si>
    <t>Interface</t>
  </si>
  <si>
    <t>State/
Organization</t>
  </si>
  <si>
    <t>Adjacent State or</t>
  </si>
  <si>
    <t>Bilateral Agreement or ICD</t>
  </si>
  <si>
    <t>Status</t>
  </si>
  <si>
    <t>Notificación</t>
  </si>
  <si>
    <t>Coordinación</t>
  </si>
  <si>
    <t>Transferencia</t>
  </si>
  <si>
    <t>NAM/ICD</t>
  </si>
  <si>
    <t>Estado</t>
  </si>
  <si>
    <t>Cantidad de interfaces</t>
  </si>
  <si>
    <t>Belize-Merida</t>
  </si>
  <si>
    <t>Belize</t>
  </si>
  <si>
    <t>Mexico</t>
  </si>
  <si>
    <t>NAM-ICD Version D</t>
  </si>
  <si>
    <t>Implementing</t>
  </si>
  <si>
    <t>Operational</t>
  </si>
  <si>
    <t>Boston-Toronto</t>
  </si>
  <si>
    <t>Canada</t>
  </si>
  <si>
    <t>United States</t>
  </si>
  <si>
    <t>NAM-ICD Version F</t>
  </si>
  <si>
    <t>Testing</t>
  </si>
  <si>
    <t>Cleveland-Montreal</t>
  </si>
  <si>
    <t>Planned</t>
  </si>
  <si>
    <t>Edmonton-Reykjavik</t>
  </si>
  <si>
    <t>Iceland</t>
  </si>
  <si>
    <t>NAT ICD</t>
  </si>
  <si>
    <t>Edmonton-Salt Lake City</t>
  </si>
  <si>
    <t>NAM-ICD Version E</t>
  </si>
  <si>
    <t>Operational/</t>
  </si>
  <si>
    <t>Not planned</t>
  </si>
  <si>
    <t>Edmonton-Seattle</t>
  </si>
  <si>
    <t>Nota: "Operational" incluye la fila 7 registrada como "Operational/".</t>
  </si>
  <si>
    <t>Gander-New York</t>
  </si>
  <si>
    <t>Gander-Prestwick</t>
  </si>
  <si>
    <t>SD</t>
  </si>
  <si>
    <t>Gander-Reykjavik</t>
  </si>
  <si>
    <t>Gander-Santa Maria</t>
  </si>
  <si>
    <t>Moncton-New York</t>
  </si>
  <si>
    <t>Salt Lake City-Vancouver</t>
  </si>
  <si>
    <t>Belize-CENAMER</t>
  </si>
  <si>
    <t>COCESNA</t>
  </si>
  <si>
    <t>PAC ICD</t>
  </si>
  <si>
    <t>Bogota-CENAMER</t>
  </si>
  <si>
    <t>Colombia</t>
  </si>
  <si>
    <t>CENAMER-Costa Rica</t>
  </si>
  <si>
    <t>Costa Rica</t>
  </si>
  <si>
    <t>CENAMER-El Salvador</t>
  </si>
  <si>
    <t>El Salvador</t>
  </si>
  <si>
    <t>CENAMER-Guatemala</t>
  </si>
  <si>
    <t>Guatemala</t>
  </si>
  <si>
    <t>CENAMER-Guayaquil</t>
  </si>
  <si>
    <t>Ecuador</t>
  </si>
  <si>
    <t>CENAMER-Havana</t>
  </si>
  <si>
    <t>Cuba</t>
  </si>
  <si>
    <t>CENAMER-Kingston</t>
  </si>
  <si>
    <t>Jamaica</t>
  </si>
  <si>
    <t>CENAMER-Merida</t>
  </si>
  <si>
    <t>CENAMER-MAZATLAN</t>
  </si>
  <si>
    <t>CENAMER-Nicaragua</t>
  </si>
  <si>
    <t>Nicaragua</t>
  </si>
  <si>
    <t>CENAMER-Panama</t>
  </si>
  <si>
    <t>Panama</t>
  </si>
  <si>
    <t>Panama-San José</t>
  </si>
  <si>
    <t>Havana-Kingston</t>
  </si>
  <si>
    <t>Havana-Merida</t>
  </si>
  <si>
    <t>Havana-Miami</t>
  </si>
  <si>
    <t>Estado/Organización</t>
  </si>
  <si>
    <t>% Implementación promedio</t>
  </si>
  <si>
    <t>Havana-Port au Prince</t>
  </si>
  <si>
    <t>Haiti</t>
  </si>
  <si>
    <t>Curacao-Maiquetia</t>
  </si>
  <si>
    <t>Curacao</t>
  </si>
  <si>
    <t>Venezuela</t>
  </si>
  <si>
    <t>Santo Domingo</t>
  </si>
  <si>
    <t>Dominican Republic</t>
  </si>
  <si>
    <t>El Salvador-Guatemala</t>
  </si>
  <si>
    <t>El Salvador-Nicaragua</t>
  </si>
  <si>
    <t>Belize-Guatemala</t>
  </si>
  <si>
    <t>Barranquilla-Kingston</t>
  </si>
  <si>
    <t>Curacao-Kingston</t>
  </si>
  <si>
    <t>PAN</t>
  </si>
  <si>
    <t>Kingston-Panama</t>
  </si>
  <si>
    <t>PAN ICD V.1</t>
  </si>
  <si>
    <t>Albuquerque-Mazatlán</t>
  </si>
  <si>
    <t>Mazatlan-México</t>
  </si>
  <si>
    <t>LOA</t>
  </si>
  <si>
    <t>Mazatlán-Monterrey</t>
  </si>
  <si>
    <t>Mazatlán-Oakland</t>
  </si>
  <si>
    <t>Republic</t>
  </si>
  <si>
    <t>Mérida-México</t>
  </si>
  <si>
    <t>Tobago</t>
  </si>
  <si>
    <t>Mérida-Monterrey</t>
  </si>
  <si>
    <t>Trinidad  and Tobago</t>
  </si>
  <si>
    <t>México-Monterrey</t>
  </si>
  <si>
    <t>Trinidad and Tobago</t>
  </si>
  <si>
    <t>Nicaragua-San José</t>
  </si>
  <si>
    <t>Curacao-Santo Domingo</t>
  </si>
  <si>
    <t>Maiquetia-PIARCO</t>
  </si>
  <si>
    <t>New York-PIARCO</t>
  </si>
  <si>
    <t>PIARCO-San Juan/Miami</t>
  </si>
  <si>
    <t>French Guyanne- PIARCO</t>
  </si>
  <si>
    <t>French Guyanne</t>
  </si>
  <si>
    <t>Albuquerque-Monterrey</t>
  </si>
  <si>
    <t>Anchorage-Edmonton</t>
  </si>
  <si>
    <t>Anchorage-Vancouver</t>
  </si>
  <si>
    <t>Boston-Moncton</t>
  </si>
  <si>
    <t>Boston-Montreal</t>
  </si>
  <si>
    <t>Cleveland-Toronto</t>
  </si>
  <si>
    <t>Houston-Merida</t>
  </si>
  <si>
    <t>Houston-Monterrey</t>
  </si>
  <si>
    <t>Los Angeles-Mazatlan</t>
  </si>
  <si>
    <t>Miami-Nassau</t>
  </si>
  <si>
    <t>Bahamas</t>
  </si>
  <si>
    <t>Miami-Santo Domingo</t>
  </si>
  <si>
    <t>Minneapolis-Toronto</t>
  </si>
  <si>
    <t>Minneapolis-Winnipeg</t>
  </si>
  <si>
    <t>Oakland-Vancouver</t>
  </si>
  <si>
    <t>Salt Lake City-Winnipeg</t>
  </si>
  <si>
    <t>San Juan-Santo Domingo</t>
  </si>
  <si>
    <t>Seattle-Vancouver</t>
  </si>
  <si>
    <t>State</t>
  </si>
  <si>
    <t>AMHS Implementation</t>
  </si>
  <si>
    <t>Observations</t>
  </si>
  <si>
    <t xml:space="preserve">Antigua and Barbuda </t>
  </si>
  <si>
    <t>Barbados</t>
  </si>
  <si>
    <t>Dominica</t>
  </si>
  <si>
    <t>Grenada</t>
  </si>
  <si>
    <t>Have an AFTN Channel working through PIARCO AMHS</t>
  </si>
  <si>
    <t>They have an AMHS, but it is not working</t>
  </si>
  <si>
    <t>Honduras</t>
  </si>
  <si>
    <t>Have an AMHS, but it is working as AFTN system. No any AMHS Channel was configurated.</t>
  </si>
  <si>
    <t>Saint Kitts and Nevis</t>
  </si>
  <si>
    <t>Saint Lucia</t>
  </si>
  <si>
    <t>Saint Vincent and the Grenadines</t>
  </si>
  <si>
    <t>Nivel</t>
  </si>
  <si>
    <t>Cantidad de Estados</t>
  </si>
  <si>
    <t>Implementado (100%)</t>
  </si>
  <si>
    <t>Parcial</t>
  </si>
  <si>
    <t>No implementado (0%)</t>
  </si>
  <si>
    <t>ADS-B% Implementation</t>
  </si>
  <si>
    <t>Surveillance Implementation</t>
  </si>
  <si>
    <t>No any survaillance facility working</t>
  </si>
  <si>
    <t>Haiti has a radar and ADS-B without operaring</t>
  </si>
  <si>
    <t>Jamaica has a complete radar coverage, not ADS-B.</t>
  </si>
  <si>
    <t>ADS-B is not yet integrate in the ATC system</t>
  </si>
  <si>
    <t>Indicador</t>
  </si>
  <si>
    <t>% Regional</t>
  </si>
  <si>
    <t>Vigilancia</t>
  </si>
  <si>
    <t>States</t>
  </si>
  <si>
    <t>No</t>
  </si>
  <si>
    <t>Nombre</t>
  </si>
  <si>
    <t>Grupo</t>
  </si>
  <si>
    <t>Cantidad</t>
  </si>
  <si>
    <t>Independent States</t>
  </si>
  <si>
    <t>Estados independientes + COCESNA</t>
  </si>
  <si>
    <t>Territorios – Países Bajos</t>
  </si>
  <si>
    <t>Territorios – Francia</t>
  </si>
  <si>
    <t>Territorios – Reino Unido</t>
  </si>
  <si>
    <t>Territorios – Estados Unidos</t>
  </si>
  <si>
    <t>Curacaco</t>
  </si>
  <si>
    <t>TERRITORIOS</t>
  </si>
  <si>
    <t>Netherlands</t>
  </si>
  <si>
    <t>Aruba</t>
  </si>
  <si>
    <t>Curaçao</t>
  </si>
  <si>
    <t>Sint Maarten</t>
  </si>
  <si>
    <t>Bonaire</t>
  </si>
  <si>
    <t>Saba</t>
  </si>
  <si>
    <t>Sint Eustatius</t>
  </si>
  <si>
    <t>France</t>
  </si>
  <si>
    <t>Guadeloupe</t>
  </si>
  <si>
    <t>Martinique</t>
  </si>
  <si>
    <t>Saint Barthélemy</t>
  </si>
  <si>
    <t>Saint Martin</t>
  </si>
  <si>
    <t>Saint Pierre et Miquelon</t>
  </si>
  <si>
    <t>United Kingdom</t>
  </si>
  <si>
    <t>Anguilla</t>
  </si>
  <si>
    <t>Bermuda</t>
  </si>
  <si>
    <t>British Virgin Islands</t>
  </si>
  <si>
    <t>Cayman Islands</t>
  </si>
  <si>
    <t>Montserrat</t>
  </si>
  <si>
    <t>Turks and Caicos Islands</t>
  </si>
  <si>
    <t>Puerto Rico</t>
  </si>
  <si>
    <t>Virgin Islands</t>
  </si>
  <si>
    <t>PSR</t>
  </si>
  <si>
    <t>ADS-C</t>
  </si>
  <si>
    <t>MLAT</t>
  </si>
  <si>
    <t>State(Territory)/Location Estado(Territorio)/Ubicación</t>
  </si>
  <si>
    <t>ATS Unit Served Unidad ATS Servida</t>
  </si>
  <si>
    <t>Function Función</t>
  </si>
  <si>
    <t>Coverage Cobertura (NM)</t>
  </si>
  <si>
    <t>Modes Modos (A,C&amp; S)</t>
  </si>
  <si>
    <t>Function</t>
  </si>
  <si>
    <t>Remarks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</si>
</sst>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 tint="-4.9989318521683403E-2"/>
      <name val="Times New Roman"/>
      <family val="1"/>
    </font>
    <font>
      <b/>
      <sz val="12"/>
      <color theme="1"/>
      <name val="Times New Roman"/>
      <family val="1"/>
    </font>
    <font>
      <b/>
      <sz val="14"/>
      <color theme="3"/>
      <name val="Calibri"/>
      <family val="2"/>
      <scheme val="minor"/>
    </font>
    <font>
      <b/>
      <sz val="11"/>
      <color rgb="FFFFFFFF"/>
      <name val="Arial"/>
    </font>
    <font>
      <sz val="11"/>
      <name val="Arial"/>
    </font>
    <font>
      <i/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29F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1F4E7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2" fillId="0" borderId="1" xfId="0" applyNumberFormat="1" applyFont="1" applyBorder="1" applyAlignment="1">
      <alignment vertical="center" wrapText="1"/>
    </xf>
    <xf numFmtId="10" fontId="0" fillId="0" borderId="1" xfId="0" applyNumberFormat="1" applyBorder="1"/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vertical="center" wrapText="1"/>
    </xf>
    <xf numFmtId="10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0" fontId="4" fillId="3" borderId="0" xfId="0" applyNumberFormat="1" applyFont="1" applyFill="1" applyAlignment="1">
      <alignment horizontal="center"/>
    </xf>
    <xf numFmtId="0" fontId="1" fillId="3" borderId="0" xfId="0" applyFont="1" applyFill="1"/>
    <xf numFmtId="10" fontId="0" fillId="2" borderId="2" xfId="0" applyNumberFormat="1" applyFill="1" applyBorder="1"/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0" fontId="2" fillId="5" borderId="1" xfId="0" applyNumberFormat="1" applyFont="1" applyFill="1" applyBorder="1" applyAlignment="1">
      <alignment horizontal="center" vertical="center" wrapText="1"/>
    </xf>
    <xf numFmtId="10" fontId="0" fillId="2" borderId="3" xfId="0" applyNumberFormat="1" applyFill="1" applyBorder="1"/>
    <xf numFmtId="0" fontId="1" fillId="5" borderId="0" xfId="0" applyFont="1" applyFill="1"/>
    <xf numFmtId="0" fontId="1" fillId="6" borderId="0" xfId="0" applyFont="1" applyFill="1"/>
    <xf numFmtId="10" fontId="1" fillId="6" borderId="0" xfId="0" applyNumberFormat="1" applyFont="1" applyFill="1" applyAlignment="1">
      <alignment horizontal="center"/>
    </xf>
    <xf numFmtId="10" fontId="0" fillId="2" borderId="4" xfId="0" applyNumberFormat="1" applyFill="1" applyBorder="1"/>
    <xf numFmtId="0" fontId="6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8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3" fillId="0" borderId="1" xfId="0" applyFont="1" applyBorder="1"/>
    <xf numFmtId="0" fontId="8" fillId="9" borderId="9" xfId="0" applyFont="1" applyFill="1" applyBorder="1" applyAlignment="1">
      <alignment horizontal="center" vertical="center" wrapText="1"/>
    </xf>
    <xf numFmtId="0" fontId="9" fillId="0" borderId="9" xfId="0" applyFont="1" applyBorder="1"/>
    <xf numFmtId="164" fontId="9" fillId="0" borderId="9" xfId="0" applyNumberFormat="1" applyFont="1" applyBorder="1"/>
    <xf numFmtId="0" fontId="8" fillId="9" borderId="9" xfId="0" applyFont="1" applyFill="1" applyBorder="1"/>
    <xf numFmtId="0" fontId="10" fillId="0" borderId="0" xfId="0" applyFont="1"/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vertical="center" textRotation="88"/>
    </xf>
    <xf numFmtId="0" fontId="0" fillId="0" borderId="5" xfId="0" applyBorder="1"/>
    <xf numFmtId="0" fontId="0" fillId="0" borderId="8" xfId="0" applyBorder="1"/>
    <xf numFmtId="0" fontId="0" fillId="7" borderId="1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 textRotation="88" wrapText="1"/>
    </xf>
    <xf numFmtId="0" fontId="0" fillId="8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Porcentaje de implementación regional CNS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CNS!$D$35</c:f>
              <c:strCache>
                <c:ptCount val="1"/>
                <c:pt idx="0">
                  <c:v>% Implementación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CNS!$C$36:$C$40</c:f>
              <c:strCache>
                <c:ptCount val="5"/>
                <c:pt idx="0">
                  <c:v>AIDC</c:v>
                </c:pt>
                <c:pt idx="1">
                  <c:v>AMHS</c:v>
                </c:pt>
                <c:pt idx="2">
                  <c:v>ADS-B</c:v>
                </c:pt>
                <c:pt idx="3">
                  <c:v>SURV</c:v>
                </c:pt>
                <c:pt idx="4">
                  <c:v>CPDLC</c:v>
                </c:pt>
              </c:strCache>
            </c:strRef>
          </c:cat>
          <c:val>
            <c:numRef>
              <c:f>CNS!$D$36:$D$40</c:f>
              <c:numCache>
                <c:formatCode>0.0%</c:formatCode>
                <c:ptCount val="5"/>
                <c:pt idx="0">
                  <c:v>0.48756218905472654</c:v>
                </c:pt>
                <c:pt idx="1">
                  <c:v>0.75</c:v>
                </c:pt>
                <c:pt idx="2">
                  <c:v>0.50454545454545452</c:v>
                </c:pt>
                <c:pt idx="3">
                  <c:v>0.82727272727272727</c:v>
                </c:pt>
                <c:pt idx="4">
                  <c:v>0.82352941176470584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7-4EDF-9D78-1CE02AFF6C29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AIDC – % de implementación por interfaz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% Implementación</c:v>
          </c:tx>
          <c:spPr>
            <a:ln>
              <a:prstDash val="solid"/>
            </a:ln>
          </c:spPr>
          <c:invertIfNegative val="1"/>
          <c:cat>
            <c:strRef>
              <c:f>AIDC!$B$3:$B$69</c:f>
              <c:strCache>
                <c:ptCount val="67"/>
                <c:pt idx="0">
                  <c:v>Belize-Merida</c:v>
                </c:pt>
                <c:pt idx="1">
                  <c:v>Boston-Toronto</c:v>
                </c:pt>
                <c:pt idx="2">
                  <c:v>Cleveland-Montreal</c:v>
                </c:pt>
                <c:pt idx="3">
                  <c:v>Edmonton-Reykjavik</c:v>
                </c:pt>
                <c:pt idx="4">
                  <c:v>Edmonton-Salt Lake City</c:v>
                </c:pt>
                <c:pt idx="5">
                  <c:v>Edmonton-Seattle</c:v>
                </c:pt>
                <c:pt idx="6">
                  <c:v>Gander-New York</c:v>
                </c:pt>
                <c:pt idx="7">
                  <c:v>Gander-Prestwick</c:v>
                </c:pt>
                <c:pt idx="8">
                  <c:v>Gander-Reykjavik</c:v>
                </c:pt>
                <c:pt idx="9">
                  <c:v>Gander-Santa Maria</c:v>
                </c:pt>
                <c:pt idx="10">
                  <c:v>Moncton-New York</c:v>
                </c:pt>
                <c:pt idx="11">
                  <c:v>Salt Lake City-Vancouver</c:v>
                </c:pt>
                <c:pt idx="12">
                  <c:v>Belize-CENAMER</c:v>
                </c:pt>
                <c:pt idx="13">
                  <c:v>Bogota-CENAMER</c:v>
                </c:pt>
                <c:pt idx="14">
                  <c:v>CENAMER-Costa Rica</c:v>
                </c:pt>
                <c:pt idx="15">
                  <c:v>CENAMER-El Salvador</c:v>
                </c:pt>
                <c:pt idx="16">
                  <c:v>CENAMER-Guatemala</c:v>
                </c:pt>
                <c:pt idx="17">
                  <c:v>CENAMER-Guayaquil</c:v>
                </c:pt>
                <c:pt idx="18">
                  <c:v>CENAMER-Havana</c:v>
                </c:pt>
                <c:pt idx="19">
                  <c:v>CENAMER-Kingston</c:v>
                </c:pt>
                <c:pt idx="20">
                  <c:v>CENAMER-Merida</c:v>
                </c:pt>
                <c:pt idx="21">
                  <c:v>CENAMER-MAZATLAN</c:v>
                </c:pt>
                <c:pt idx="22">
                  <c:v>CENAMER-Nicaragua</c:v>
                </c:pt>
                <c:pt idx="23">
                  <c:v>CENAMER-Panama</c:v>
                </c:pt>
                <c:pt idx="24">
                  <c:v>Panama-San José</c:v>
                </c:pt>
                <c:pt idx="25">
                  <c:v>Havana-Kingston</c:v>
                </c:pt>
                <c:pt idx="26">
                  <c:v>Havana-Merida</c:v>
                </c:pt>
                <c:pt idx="27">
                  <c:v>Havana-Miami</c:v>
                </c:pt>
                <c:pt idx="28">
                  <c:v>Havana-Port au Prince</c:v>
                </c:pt>
                <c:pt idx="29">
                  <c:v>Curacao-Maiquetia</c:v>
                </c:pt>
                <c:pt idx="30">
                  <c:v>Santo Domingo</c:v>
                </c:pt>
                <c:pt idx="31">
                  <c:v>El Salvador-Guatemala</c:v>
                </c:pt>
                <c:pt idx="32">
                  <c:v>El Salvador-Nicaragua</c:v>
                </c:pt>
                <c:pt idx="33">
                  <c:v>Belize-Guatemala</c:v>
                </c:pt>
                <c:pt idx="34">
                  <c:v>Barranquilla-Kingston</c:v>
                </c:pt>
                <c:pt idx="35">
                  <c:v>Curacao-Kingston</c:v>
                </c:pt>
                <c:pt idx="36">
                  <c:v>Kingston-Panama</c:v>
                </c:pt>
                <c:pt idx="37">
                  <c:v>Albuquerque-Mazatlán</c:v>
                </c:pt>
                <c:pt idx="38">
                  <c:v>Mazatlan-México</c:v>
                </c:pt>
                <c:pt idx="39">
                  <c:v>Mazatlán-Monterrey</c:v>
                </c:pt>
                <c:pt idx="40">
                  <c:v>Mazatlán-Oakland</c:v>
                </c:pt>
                <c:pt idx="41">
                  <c:v>Mérida-México</c:v>
                </c:pt>
                <c:pt idx="42">
                  <c:v>Mérida-Monterrey</c:v>
                </c:pt>
                <c:pt idx="43">
                  <c:v>México-Monterrey</c:v>
                </c:pt>
                <c:pt idx="44">
                  <c:v>Nicaragua-San José</c:v>
                </c:pt>
                <c:pt idx="45">
                  <c:v>Curacao-Santo Domingo</c:v>
                </c:pt>
                <c:pt idx="46">
                  <c:v>Maiquetia-PIARCO</c:v>
                </c:pt>
                <c:pt idx="47">
                  <c:v>New York-PIARCO</c:v>
                </c:pt>
                <c:pt idx="48">
                  <c:v>PIARCO-San Juan/Miami</c:v>
                </c:pt>
                <c:pt idx="49">
                  <c:v>French Guyanne- PIARCO</c:v>
                </c:pt>
                <c:pt idx="50">
                  <c:v>Albuquerque-Monterrey</c:v>
                </c:pt>
                <c:pt idx="51">
                  <c:v>Anchorage-Edmonton</c:v>
                </c:pt>
                <c:pt idx="52">
                  <c:v>Anchorage-Vancouver</c:v>
                </c:pt>
                <c:pt idx="53">
                  <c:v>Boston-Moncton</c:v>
                </c:pt>
                <c:pt idx="54">
                  <c:v>Boston-Montreal</c:v>
                </c:pt>
                <c:pt idx="55">
                  <c:v>Cleveland-Toronto</c:v>
                </c:pt>
                <c:pt idx="56">
                  <c:v>Houston-Merida</c:v>
                </c:pt>
                <c:pt idx="57">
                  <c:v>Houston-Monterrey</c:v>
                </c:pt>
                <c:pt idx="58">
                  <c:v>Los Angeles-Mazatlan</c:v>
                </c:pt>
                <c:pt idx="59">
                  <c:v>Miami-Nassau</c:v>
                </c:pt>
                <c:pt idx="60">
                  <c:v>Miami-Santo Domingo</c:v>
                </c:pt>
                <c:pt idx="61">
                  <c:v>Minneapolis-Toronto</c:v>
                </c:pt>
                <c:pt idx="62">
                  <c:v>Minneapolis-Winnipeg</c:v>
                </c:pt>
                <c:pt idx="63">
                  <c:v>Oakland-Vancouver</c:v>
                </c:pt>
                <c:pt idx="64">
                  <c:v>Salt Lake City-Winnipeg</c:v>
                </c:pt>
                <c:pt idx="65">
                  <c:v>San Juan-Santo Domingo</c:v>
                </c:pt>
                <c:pt idx="66">
                  <c:v>Seattle-Vancouver</c:v>
                </c:pt>
              </c:strCache>
            </c:strRef>
          </c:cat>
          <c:val>
            <c:numRef>
              <c:f>AIDC!$J$3:$J$69</c:f>
              <c:numCache>
                <c:formatCode>0.00%</c:formatCode>
                <c:ptCount val="6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0.66666666666666663</c:v>
                </c:pt>
                <c:pt idx="16">
                  <c:v>0.66666666666666663</c:v>
                </c:pt>
                <c:pt idx="17">
                  <c:v>1</c:v>
                </c:pt>
                <c:pt idx="18">
                  <c:v>0.66666666666666663</c:v>
                </c:pt>
                <c:pt idx="19">
                  <c:v>0</c:v>
                </c:pt>
                <c:pt idx="20">
                  <c:v>0.66666666666666663</c:v>
                </c:pt>
                <c:pt idx="21">
                  <c:v>0</c:v>
                </c:pt>
                <c:pt idx="22">
                  <c:v>0.66666666666666663</c:v>
                </c:pt>
                <c:pt idx="23">
                  <c:v>0.66666666666666663</c:v>
                </c:pt>
                <c:pt idx="24">
                  <c:v>0</c:v>
                </c:pt>
                <c:pt idx="25">
                  <c:v>0</c:v>
                </c:pt>
                <c:pt idx="26">
                  <c:v>0.66666666666666663</c:v>
                </c:pt>
                <c:pt idx="27">
                  <c:v>0.66666666666666663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0.66666666666666663</c:v>
                </c:pt>
                <c:pt idx="38">
                  <c:v>0.66666666666666663</c:v>
                </c:pt>
                <c:pt idx="39">
                  <c:v>0.66666666666666663</c:v>
                </c:pt>
                <c:pt idx="40">
                  <c:v>0.66666666666666663</c:v>
                </c:pt>
                <c:pt idx="41">
                  <c:v>0.66666666666666663</c:v>
                </c:pt>
                <c:pt idx="42">
                  <c:v>0.66666666666666663</c:v>
                </c:pt>
                <c:pt idx="43">
                  <c:v>0.66666666666666663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0.66666666666666663</c:v>
                </c:pt>
                <c:pt idx="52">
                  <c:v>0.66666666666666663</c:v>
                </c:pt>
                <c:pt idx="53">
                  <c:v>0.66666666666666663</c:v>
                </c:pt>
                <c:pt idx="54">
                  <c:v>0.66666666666666663</c:v>
                </c:pt>
                <c:pt idx="55">
                  <c:v>0.66666666666666663</c:v>
                </c:pt>
                <c:pt idx="56">
                  <c:v>0.66666666666666663</c:v>
                </c:pt>
                <c:pt idx="57">
                  <c:v>0.66666666666666663</c:v>
                </c:pt>
                <c:pt idx="58">
                  <c:v>0.66666666666666663</c:v>
                </c:pt>
                <c:pt idx="59">
                  <c:v>0</c:v>
                </c:pt>
                <c:pt idx="60">
                  <c:v>0.33333333333333331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1-442A-9FE0-AF3B0F0A1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AIDC – Interfaces por estado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AIDC!$AA$2</c:f>
              <c:strCache>
                <c:ptCount val="1"/>
                <c:pt idx="0">
                  <c:v>Cantidad de interfaces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AIDC!$Z$3:$Z$7</c:f>
              <c:strCache>
                <c:ptCount val="5"/>
                <c:pt idx="0">
                  <c:v>Operational</c:v>
                </c:pt>
                <c:pt idx="1">
                  <c:v>Testing</c:v>
                </c:pt>
                <c:pt idx="2">
                  <c:v>Planned</c:v>
                </c:pt>
                <c:pt idx="3">
                  <c:v>Implementing</c:v>
                </c:pt>
                <c:pt idx="4">
                  <c:v>Not planned</c:v>
                </c:pt>
              </c:strCache>
            </c:strRef>
          </c:cat>
          <c:val>
            <c:numRef>
              <c:f>AIDC!$AA$3:$AA$7</c:f>
              <c:numCache>
                <c:formatCode>General</c:formatCode>
                <c:ptCount val="5"/>
                <c:pt idx="0">
                  <c:v>41</c:v>
                </c:pt>
                <c:pt idx="1">
                  <c:v>11</c:v>
                </c:pt>
                <c:pt idx="2">
                  <c:v>12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7-40EC-84DE-5C249168385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1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AIDC – % promedio por Estado/Organización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AIDC!$AA$30</c:f>
              <c:strCache>
                <c:ptCount val="1"/>
                <c:pt idx="0">
                  <c:v>% Implementación promedio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AIDC!$Z$31:$Z$47</c:f>
              <c:strCache>
                <c:ptCount val="17"/>
                <c:pt idx="0">
                  <c:v>Belize</c:v>
                </c:pt>
                <c:pt idx="1">
                  <c:v>Canada</c:v>
                </c:pt>
                <c:pt idx="2">
                  <c:v>COCESNA</c:v>
                </c:pt>
                <c:pt idx="3">
                  <c:v>Costa Rica</c:v>
                </c:pt>
                <c:pt idx="4">
                  <c:v>Cuba</c:v>
                </c:pt>
                <c:pt idx="5">
                  <c:v>Curacao</c:v>
                </c:pt>
                <c:pt idx="6">
                  <c:v>Dominican Republic</c:v>
                </c:pt>
                <c:pt idx="7">
                  <c:v>El Salvador</c:v>
                </c:pt>
                <c:pt idx="8">
                  <c:v>Guatemala</c:v>
                </c:pt>
                <c:pt idx="9">
                  <c:v>Jamaica</c:v>
                </c:pt>
                <c:pt idx="10">
                  <c:v>Mexico</c:v>
                </c:pt>
                <c:pt idx="11">
                  <c:v>Nicaragua</c:v>
                </c:pt>
                <c:pt idx="12">
                  <c:v>Republic</c:v>
                </c:pt>
                <c:pt idx="13">
                  <c:v>Tobago</c:v>
                </c:pt>
                <c:pt idx="14">
                  <c:v>Trinidad  and Tobago</c:v>
                </c:pt>
                <c:pt idx="15">
                  <c:v>Trinidad and Tobago</c:v>
                </c:pt>
                <c:pt idx="16">
                  <c:v>United States</c:v>
                </c:pt>
              </c:strCache>
            </c:strRef>
          </c:cat>
          <c:val>
            <c:numRef>
              <c:f>AIDC!$AA$31:$AA$47</c:f>
              <c:numCache>
                <c:formatCode>0.0%</c:formatCode>
                <c:ptCount val="17"/>
                <c:pt idx="0">
                  <c:v>0</c:v>
                </c:pt>
                <c:pt idx="1">
                  <c:v>0.90909090909090906</c:v>
                </c:pt>
                <c:pt idx="2">
                  <c:v>0.41666666666666669</c:v>
                </c:pt>
                <c:pt idx="3">
                  <c:v>0</c:v>
                </c:pt>
                <c:pt idx="4">
                  <c:v>0.33333333333333331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0.66666666666666663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0.68627450980392157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E-40F1-990F-C15394B06B5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AMHS – Implementación por Estado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AMHS!$C$2</c:f>
              <c:strCache>
                <c:ptCount val="1"/>
                <c:pt idx="0">
                  <c:v>AMHS Implementation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AMHS!$B$3:$B$24</c:f>
              <c:strCache>
                <c:ptCount val="22"/>
                <c:pt idx="0">
                  <c:v>Antigua and Barbuda </c:v>
                </c:pt>
                <c:pt idx="1">
                  <c:v>Bahamas</c:v>
                </c:pt>
                <c:pt idx="2">
                  <c:v>Barbados</c:v>
                </c:pt>
                <c:pt idx="3">
                  <c:v>Belize</c:v>
                </c:pt>
                <c:pt idx="4">
                  <c:v>Canada</c:v>
                </c:pt>
                <c:pt idx="5">
                  <c:v>Costa Rica</c:v>
                </c:pt>
                <c:pt idx="6">
                  <c:v>Cuba</c:v>
                </c:pt>
                <c:pt idx="7">
                  <c:v>Dominica</c:v>
                </c:pt>
                <c:pt idx="8">
                  <c:v>Dominican Republic</c:v>
                </c:pt>
                <c:pt idx="9">
                  <c:v>El Salvador</c:v>
                </c:pt>
                <c:pt idx="10">
                  <c:v>Grenada</c:v>
                </c:pt>
                <c:pt idx="11">
                  <c:v>Guatemala</c:v>
                </c:pt>
                <c:pt idx="12">
                  <c:v>Haiti</c:v>
                </c:pt>
                <c:pt idx="13">
                  <c:v>Honduras</c:v>
                </c:pt>
                <c:pt idx="14">
                  <c:v>Jamaica</c:v>
                </c:pt>
                <c:pt idx="15">
                  <c:v>Mexico</c:v>
                </c:pt>
                <c:pt idx="16">
                  <c:v>Nicaragua</c:v>
                </c:pt>
                <c:pt idx="17">
                  <c:v>Saint Kitts and Nevis</c:v>
                </c:pt>
                <c:pt idx="18">
                  <c:v>Saint Lucia</c:v>
                </c:pt>
                <c:pt idx="19">
                  <c:v>Saint Vincent and the Grenadines</c:v>
                </c:pt>
                <c:pt idx="20">
                  <c:v>Trinidad and Tobago</c:v>
                </c:pt>
                <c:pt idx="21">
                  <c:v>United States</c:v>
                </c:pt>
              </c:strCache>
            </c:strRef>
          </c:cat>
          <c:val>
            <c:numRef>
              <c:f>AMHS!$C$3:$C$24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0.75</c:v>
                </c:pt>
                <c:pt idx="15">
                  <c:v>0.75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B-414C-8B40-30968872E095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AMHS – Estados por nivel de implementación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AMHS!$C$27</c:f>
              <c:strCache>
                <c:ptCount val="1"/>
                <c:pt idx="0">
                  <c:v>Cantidad de Estados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AMHS!$B$28:$B$30</c:f>
              <c:strCache>
                <c:ptCount val="3"/>
                <c:pt idx="0">
                  <c:v>Implementado (100%)</c:v>
                </c:pt>
                <c:pt idx="1">
                  <c:v>Parcial</c:v>
                </c:pt>
                <c:pt idx="2">
                  <c:v>No implementado (0%)</c:v>
                </c:pt>
              </c:strCache>
            </c:strRef>
          </c:cat>
          <c:val>
            <c:numRef>
              <c:f>AMHS!$C$28:$C$30</c:f>
              <c:numCache>
                <c:formatCode>General</c:formatCode>
                <c:ptCount val="3"/>
                <c:pt idx="0">
                  <c:v>15</c:v>
                </c:pt>
                <c:pt idx="1">
                  <c:v>2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938-9EEC-1BEB769D373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1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ADS-B vs. Vigilancia – Implementación por Estado</a:t>
            </a:r>
          </a:p>
        </c:rich>
      </c:tx>
      <c:layout>
        <c:manualLayout>
          <c:xMode val="edge"/>
          <c:yMode val="edge"/>
          <c:x val="0.3834103632478632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1655448717948715E-2"/>
          <c:y val="1.7940277777777777E-2"/>
          <c:w val="0.90834455128205127"/>
          <c:h val="0.6220395833333333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SURV!$C$2</c:f>
              <c:strCache>
                <c:ptCount val="1"/>
                <c:pt idx="0">
                  <c:v>ADS-B% Implementation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SURV!$B$3:$B$24</c:f>
              <c:strCache>
                <c:ptCount val="22"/>
                <c:pt idx="0">
                  <c:v>Antigua and Barbuda </c:v>
                </c:pt>
                <c:pt idx="1">
                  <c:v>Bahamas</c:v>
                </c:pt>
                <c:pt idx="2">
                  <c:v>Barbados</c:v>
                </c:pt>
                <c:pt idx="3">
                  <c:v>Belize</c:v>
                </c:pt>
                <c:pt idx="4">
                  <c:v>Canada</c:v>
                </c:pt>
                <c:pt idx="5">
                  <c:v>Costa Rica</c:v>
                </c:pt>
                <c:pt idx="6">
                  <c:v>Cuba</c:v>
                </c:pt>
                <c:pt idx="7">
                  <c:v>Dominica</c:v>
                </c:pt>
                <c:pt idx="8">
                  <c:v>Dominican Republic</c:v>
                </c:pt>
                <c:pt idx="9">
                  <c:v>El Salvador</c:v>
                </c:pt>
                <c:pt idx="10">
                  <c:v>Grenada</c:v>
                </c:pt>
                <c:pt idx="11">
                  <c:v>Guatemala</c:v>
                </c:pt>
                <c:pt idx="12">
                  <c:v>Haiti</c:v>
                </c:pt>
                <c:pt idx="13">
                  <c:v>Honduras</c:v>
                </c:pt>
                <c:pt idx="14">
                  <c:v>Jamaica</c:v>
                </c:pt>
                <c:pt idx="15">
                  <c:v>Mexico</c:v>
                </c:pt>
                <c:pt idx="16">
                  <c:v>Nicaragua</c:v>
                </c:pt>
                <c:pt idx="17">
                  <c:v>Saint Kitts and Nevis</c:v>
                </c:pt>
                <c:pt idx="18">
                  <c:v>Saint Lucia</c:v>
                </c:pt>
                <c:pt idx="19">
                  <c:v>Saint Vincent and the Grenadines</c:v>
                </c:pt>
                <c:pt idx="20">
                  <c:v>Trinidad and Tobago</c:v>
                </c:pt>
                <c:pt idx="21">
                  <c:v>United States</c:v>
                </c:pt>
              </c:strCache>
            </c:strRef>
          </c:cat>
          <c:val>
            <c:numRef>
              <c:f>SURV!$C$3:$C$24</c:f>
              <c:numCache>
                <c:formatCode>0.00%</c:formatCode>
                <c:ptCount val="22"/>
                <c:pt idx="0">
                  <c:v>0.5</c:v>
                </c:pt>
                <c:pt idx="1">
                  <c:v>0</c:v>
                </c:pt>
                <c:pt idx="2">
                  <c:v>0.4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0.2</c:v>
                </c:pt>
                <c:pt idx="7">
                  <c:v>0</c:v>
                </c:pt>
                <c:pt idx="8">
                  <c:v>0.2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0.2</c:v>
                </c:pt>
                <c:pt idx="13">
                  <c:v>1</c:v>
                </c:pt>
                <c:pt idx="14">
                  <c:v>0</c:v>
                </c:pt>
                <c:pt idx="15">
                  <c:v>0.6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8-4373-9DBC-E1397DBD1545}"/>
            </c:ext>
          </c:extLst>
        </c:ser>
        <c:ser>
          <c:idx val="1"/>
          <c:order val="1"/>
          <c:tx>
            <c:strRef>
              <c:f>SURV!$D$2</c:f>
              <c:strCache>
                <c:ptCount val="1"/>
                <c:pt idx="0">
                  <c:v>Surveillance Implementation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SURV!$B$3:$B$24</c:f>
              <c:strCache>
                <c:ptCount val="22"/>
                <c:pt idx="0">
                  <c:v>Antigua and Barbuda </c:v>
                </c:pt>
                <c:pt idx="1">
                  <c:v>Bahamas</c:v>
                </c:pt>
                <c:pt idx="2">
                  <c:v>Barbados</c:v>
                </c:pt>
                <c:pt idx="3">
                  <c:v>Belize</c:v>
                </c:pt>
                <c:pt idx="4">
                  <c:v>Canada</c:v>
                </c:pt>
                <c:pt idx="5">
                  <c:v>Costa Rica</c:v>
                </c:pt>
                <c:pt idx="6">
                  <c:v>Cuba</c:v>
                </c:pt>
                <c:pt idx="7">
                  <c:v>Dominica</c:v>
                </c:pt>
                <c:pt idx="8">
                  <c:v>Dominican Republic</c:v>
                </c:pt>
                <c:pt idx="9">
                  <c:v>El Salvador</c:v>
                </c:pt>
                <c:pt idx="10">
                  <c:v>Grenada</c:v>
                </c:pt>
                <c:pt idx="11">
                  <c:v>Guatemala</c:v>
                </c:pt>
                <c:pt idx="12">
                  <c:v>Haiti</c:v>
                </c:pt>
                <c:pt idx="13">
                  <c:v>Honduras</c:v>
                </c:pt>
                <c:pt idx="14">
                  <c:v>Jamaica</c:v>
                </c:pt>
                <c:pt idx="15">
                  <c:v>Mexico</c:v>
                </c:pt>
                <c:pt idx="16">
                  <c:v>Nicaragua</c:v>
                </c:pt>
                <c:pt idx="17">
                  <c:v>Saint Kitts and Nevis</c:v>
                </c:pt>
                <c:pt idx="18">
                  <c:v>Saint Lucia</c:v>
                </c:pt>
                <c:pt idx="19">
                  <c:v>Saint Vincent and the Grenadines</c:v>
                </c:pt>
                <c:pt idx="20">
                  <c:v>Trinidad and Tobago</c:v>
                </c:pt>
                <c:pt idx="21">
                  <c:v>United States</c:v>
                </c:pt>
              </c:strCache>
            </c:strRef>
          </c:cat>
          <c:val>
            <c:numRef>
              <c:f>SURV!$D$3:$D$24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0.2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F8-4373-9DBC-E1397DBD1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SURV – Promedio regional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SURV!$C$27</c:f>
              <c:strCache>
                <c:ptCount val="1"/>
                <c:pt idx="0">
                  <c:v>% Regional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SURV!$B$28:$B$29</c:f>
              <c:strCache>
                <c:ptCount val="2"/>
                <c:pt idx="0">
                  <c:v>ADS-B</c:v>
                </c:pt>
                <c:pt idx="1">
                  <c:v>Vigilancia</c:v>
                </c:pt>
              </c:strCache>
            </c:strRef>
          </c:cat>
          <c:val>
            <c:numRef>
              <c:f>SURV!$C$28:$C$29</c:f>
              <c:numCache>
                <c:formatCode>0.0%</c:formatCode>
                <c:ptCount val="2"/>
                <c:pt idx="0">
                  <c:v>0.50454545454545452</c:v>
                </c:pt>
                <c:pt idx="1">
                  <c:v>0.82727272727272727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06-4275-AFDF-8D3E1090D48C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ADS-C/CPDLC – Implementación por FIR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CPDLC!$D$1</c:f>
              <c:strCache>
                <c:ptCount val="1"/>
                <c:pt idx="0">
                  <c:v>% Implementation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CPDLC!$B$2:$B$18</c:f>
              <c:strCache>
                <c:ptCount val="17"/>
                <c:pt idx="0">
                  <c:v>Central American CAR </c:v>
                </c:pt>
                <c:pt idx="1">
                  <c:v>Curacao CAR </c:v>
                </c:pt>
                <c:pt idx="2">
                  <c:v>Mazatlan Oceanic CAR </c:v>
                </c:pt>
                <c:pt idx="3">
                  <c:v>Miami Oceanic CAR </c:v>
                </c:pt>
                <c:pt idx="4">
                  <c:v>New ork Oceanic (W) CAR </c:v>
                </c:pt>
                <c:pt idx="5">
                  <c:v>PIARCO CAR </c:v>
                </c:pt>
                <c:pt idx="6">
                  <c:v>Edmonton NAM </c:v>
                </c:pt>
                <c:pt idx="7">
                  <c:v>Gander Domestic NAM </c:v>
                </c:pt>
                <c:pt idx="8">
                  <c:v>Montreal Domestic NAM </c:v>
                </c:pt>
                <c:pt idx="9">
                  <c:v>Vancouver Domestic NAM </c:v>
                </c:pt>
                <c:pt idx="10">
                  <c:v>Anchorage /Anchorage Artic NAM </c:v>
                </c:pt>
                <c:pt idx="11">
                  <c:v>Anchorage continental</c:v>
                </c:pt>
                <c:pt idx="12">
                  <c:v>Oceanic NAM </c:v>
                </c:pt>
                <c:pt idx="13">
                  <c:v>Oakland Oceanic NAM </c:v>
                </c:pt>
                <c:pt idx="14">
                  <c:v>Winnipeg Domestic NAM </c:v>
                </c:pt>
                <c:pt idx="15">
                  <c:v>Moncton Domestic NAM </c:v>
                </c:pt>
                <c:pt idx="16">
                  <c:v>Toronto NAM </c:v>
                </c:pt>
              </c:strCache>
            </c:strRef>
          </c:cat>
          <c:val>
            <c:numRef>
              <c:f>CPDLC!$D$2:$D$18</c:f>
              <c:numCache>
                <c:formatCode>0.00%</c:formatCode>
                <c:ptCount val="17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7-4643-AC6C-84511F9A09FD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Implementación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ADS-C/CPDLC – FIR implementadas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CPDLC!$C$22</c:f>
              <c:strCache>
                <c:ptCount val="1"/>
                <c:pt idx="0">
                  <c:v>Cantidad de FIR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CPDLC!$B$23:$B$24</c:f>
              <c:strCache>
                <c:ptCount val="2"/>
                <c:pt idx="0">
                  <c:v>Implementado</c:v>
                </c:pt>
                <c:pt idx="1">
                  <c:v>No implementado</c:v>
                </c:pt>
              </c:strCache>
            </c:strRef>
          </c:cat>
          <c:val>
            <c:numRef>
              <c:f>CPDLC!$C$23:$C$24</c:f>
              <c:numCache>
                <c:formatCode>General</c:formatCode>
                <c:ptCount val="2"/>
                <c:pt idx="0">
                  <c:v>14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F1-4918-97B3-5DAC4EF7748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1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Estados y territorios de la región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Sheet3!$G$2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Sheet3!$F$3:$F$7</c:f>
              <c:strCache>
                <c:ptCount val="5"/>
                <c:pt idx="0">
                  <c:v>Estados independientes + COCESNA</c:v>
                </c:pt>
                <c:pt idx="1">
                  <c:v>Territorios – Países Bajos</c:v>
                </c:pt>
                <c:pt idx="2">
                  <c:v>Territorios – Francia</c:v>
                </c:pt>
                <c:pt idx="3">
                  <c:v>Territorios – Reino Unido</c:v>
                </c:pt>
                <c:pt idx="4">
                  <c:v>Territorios – Estados Unidos</c:v>
                </c:pt>
              </c:strCache>
            </c:strRef>
          </c:cat>
          <c:val>
            <c:numRef>
              <c:f>Sheet3!$G$3:$G$7</c:f>
              <c:numCache>
                <c:formatCode>General</c:formatCode>
                <c:ptCount val="5"/>
                <c:pt idx="0">
                  <c:v>23</c:v>
                </c:pt>
                <c:pt idx="1">
                  <c:v>6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E2-4799-A096-2A0E3B7109FB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Cantidad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511175</xdr:colOff>
      <xdr:row>11</xdr:row>
      <xdr:rowOff>28575</xdr:rowOff>
    </xdr:from>
    <xdr:to>
      <xdr:col>15</xdr:col>
      <xdr:colOff>511175</xdr:colOff>
      <xdr:row>31</xdr:row>
      <xdr:rowOff>171451</xdr:rowOff>
    </xdr:to>
    <xdr:pic>
      <xdr:nvPicPr>
        <xdr:cNvPr id="2" name="Picture 1" descr="Resultado de imagen para aviones dibuj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5700" y="2038350"/>
          <a:ext cx="7972425" cy="3762376"/>
        </a:xfrm>
        <a:prstGeom prst="rect">
          <a:avLst/>
        </a:prstGeom>
        <a:noFill/>
        <a:ln>
          <a:prstDash val="solid"/>
        </a:ln>
      </xdr:spPr>
    </xdr:pic>
    <xdr:clientData/>
  </xdr:twoCellAnchor>
  <xdr:oneCellAnchor>
    <xdr:from>
      <xdr:col>5</xdr:col>
      <xdr:colOff>0</xdr:colOff>
      <xdr:row>34</xdr:row>
      <xdr:rowOff>0</xdr:rowOff>
    </xdr:from>
    <xdr:ext cx="7200000" cy="36000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7920000" cy="136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25</xdr:col>
      <xdr:colOff>0</xdr:colOff>
      <xdr:row>9</xdr:row>
      <xdr:rowOff>0</xdr:rowOff>
    </xdr:from>
    <xdr:ext cx="504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28</xdr:col>
      <xdr:colOff>0</xdr:colOff>
      <xdr:row>29</xdr:row>
      <xdr:rowOff>0</xdr:rowOff>
    </xdr:from>
    <xdr:ext cx="5760000" cy="39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864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24</xdr:row>
      <xdr:rowOff>0</xdr:rowOff>
    </xdr:from>
    <xdr:ext cx="5040000" cy="32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584200</xdr:colOff>
      <xdr:row>1</xdr:row>
      <xdr:rowOff>330200</xdr:rowOff>
    </xdr:from>
    <xdr:ext cx="9315550" cy="44343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432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720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23</xdr:row>
      <xdr:rowOff>0</xdr:rowOff>
    </xdr:from>
    <xdr:ext cx="432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576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0"/>
  <sheetViews>
    <sheetView workbookViewId="0">
      <selection activeCell="C28" sqref="C28"/>
    </sheetView>
  </sheetViews>
  <sheetFormatPr defaultRowHeight="14.5" x14ac:dyDescent="0.35"/>
  <cols>
    <col min="1" max="13" width="9.1796875" style="1" customWidth="1"/>
    <col min="14" max="14" width="13" style="1" customWidth="1"/>
    <col min="15" max="15" width="9.81640625" style="1" customWidth="1"/>
    <col min="16" max="47" width="9.1796875" style="1" customWidth="1"/>
  </cols>
  <sheetData>
    <row r="1" spans="1:19" x14ac:dyDescent="0.35">
      <c r="A1" s="40" t="s">
        <v>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4" spans="1:19" ht="15" customHeight="1" thickBot="1" x14ac:dyDescent="0.4"/>
    <row r="5" spans="1:19" ht="15" customHeight="1" thickBot="1" x14ac:dyDescent="0.4">
      <c r="C5" s="16" t="s">
        <v>26</v>
      </c>
      <c r="D5" s="17">
        <f>+AIDC!J70</f>
        <v>0.48756218905472654</v>
      </c>
      <c r="I5" s="22" t="s">
        <v>27</v>
      </c>
      <c r="J5" s="21">
        <f>+SURV!C25</f>
        <v>0.50454545454545452</v>
      </c>
      <c r="N5" s="23" t="s">
        <v>28</v>
      </c>
      <c r="O5" s="25">
        <f>+CPDLC!D19</f>
        <v>0.82352941176470584</v>
      </c>
    </row>
    <row r="6" spans="1:19" ht="15" customHeight="1" thickBot="1" x14ac:dyDescent="0.4"/>
    <row r="7" spans="1:19" ht="15" customHeight="1" thickBot="1" x14ac:dyDescent="0.4">
      <c r="C7" s="16" t="s">
        <v>29</v>
      </c>
      <c r="D7" s="17">
        <f>+AMHS!C25</f>
        <v>0.75</v>
      </c>
      <c r="I7" s="22" t="s">
        <v>30</v>
      </c>
      <c r="J7" s="21">
        <f>+SURV!D25</f>
        <v>0.82727272727272727</v>
      </c>
    </row>
    <row r="35" spans="3:4" ht="30" customHeight="1" x14ac:dyDescent="0.35">
      <c r="C35" s="35" t="s">
        <v>31</v>
      </c>
      <c r="D35" s="35" t="s">
        <v>32</v>
      </c>
    </row>
    <row r="36" spans="3:4" x14ac:dyDescent="0.35">
      <c r="C36" s="36" t="s">
        <v>33</v>
      </c>
      <c r="D36" s="37">
        <f>D5</f>
        <v>0.48756218905472654</v>
      </c>
    </row>
    <row r="37" spans="3:4" x14ac:dyDescent="0.35">
      <c r="C37" s="36" t="s">
        <v>29</v>
      </c>
      <c r="D37" s="37">
        <f>D7</f>
        <v>0.75</v>
      </c>
    </row>
    <row r="38" spans="3:4" x14ac:dyDescent="0.35">
      <c r="C38" s="36" t="s">
        <v>27</v>
      </c>
      <c r="D38" s="37">
        <f>J5</f>
        <v>0.50454545454545452</v>
      </c>
    </row>
    <row r="39" spans="3:4" x14ac:dyDescent="0.35">
      <c r="C39" s="36" t="s">
        <v>34</v>
      </c>
      <c r="D39" s="37">
        <f>J7</f>
        <v>0.82727272727272727</v>
      </c>
    </row>
    <row r="40" spans="3:4" x14ac:dyDescent="0.35">
      <c r="C40" s="36" t="s">
        <v>35</v>
      </c>
      <c r="D40" s="37">
        <f>O5</f>
        <v>0.82352941176470584</v>
      </c>
    </row>
  </sheetData>
  <mergeCells count="1">
    <mergeCell ref="A1:S2"/>
  </mergeCells>
  <pageMargins left="0.7" right="0.7" top="0.75" bottom="0.75" header="0.3" footer="0.3"/>
  <pageSetup orientation="portrait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0"/>
  <sheetViews>
    <sheetView topLeftCell="X36" zoomScaleNormal="100" workbookViewId="0">
      <selection activeCell="E73" sqref="E73"/>
    </sheetView>
  </sheetViews>
  <sheetFormatPr defaultRowHeight="18.5" x14ac:dyDescent="0.45"/>
  <cols>
    <col min="1" max="1" width="5.81640625" customWidth="1"/>
    <col min="2" max="2" width="23.453125" customWidth="1"/>
    <col min="3" max="3" width="14.54296875" customWidth="1"/>
    <col min="4" max="4" width="16.81640625" customWidth="1"/>
    <col min="5" max="5" width="22.81640625" style="2" customWidth="1"/>
    <col min="6" max="6" width="17.7265625" style="2" customWidth="1"/>
    <col min="7" max="7" width="13.453125" customWidth="1"/>
    <col min="8" max="8" width="14.7265625" customWidth="1"/>
    <col min="9" max="9" width="14.453125" style="2" customWidth="1"/>
    <col min="10" max="10" width="25.7265625" style="13" customWidth="1"/>
    <col min="11" max="14" width="25.7265625" customWidth="1"/>
    <col min="26" max="26" width="16" customWidth="1"/>
    <col min="27" max="27" width="22" customWidth="1"/>
  </cols>
  <sheetData>
    <row r="1" spans="1:27" ht="30" customHeight="1" x14ac:dyDescent="0.35">
      <c r="A1" s="18" t="s">
        <v>0</v>
      </c>
      <c r="B1" s="18" t="s">
        <v>36</v>
      </c>
      <c r="C1" s="18" t="s">
        <v>37</v>
      </c>
      <c r="D1" s="18" t="s">
        <v>38</v>
      </c>
      <c r="E1" s="18" t="s">
        <v>39</v>
      </c>
      <c r="F1" s="18" t="s">
        <v>40</v>
      </c>
      <c r="G1" s="26" t="s">
        <v>41</v>
      </c>
      <c r="H1" s="26" t="s">
        <v>42</v>
      </c>
      <c r="I1" s="26" t="s">
        <v>43</v>
      </c>
      <c r="J1" s="18" t="s">
        <v>3</v>
      </c>
    </row>
    <row r="2" spans="1:27" ht="15" customHeight="1" x14ac:dyDescent="0.35">
      <c r="A2" s="18"/>
      <c r="B2" s="18"/>
      <c r="C2" s="18"/>
      <c r="D2" s="18"/>
      <c r="E2" s="18"/>
      <c r="F2" s="18" t="s">
        <v>44</v>
      </c>
      <c r="G2" s="26">
        <v>30</v>
      </c>
      <c r="H2" s="26">
        <v>40</v>
      </c>
      <c r="I2" s="26">
        <v>30</v>
      </c>
      <c r="J2" s="18"/>
      <c r="Z2" s="38" t="s">
        <v>45</v>
      </c>
      <c r="AA2" s="38" t="s">
        <v>46</v>
      </c>
    </row>
    <row r="3" spans="1:27" x14ac:dyDescent="0.45">
      <c r="A3" s="14">
        <v>1</v>
      </c>
      <c r="B3" s="3" t="s">
        <v>47</v>
      </c>
      <c r="C3" s="3" t="s">
        <v>48</v>
      </c>
      <c r="D3" s="3" t="s">
        <v>49</v>
      </c>
      <c r="E3" s="4" t="s">
        <v>50</v>
      </c>
      <c r="F3" s="3" t="s">
        <v>51</v>
      </c>
      <c r="G3" s="8">
        <v>0</v>
      </c>
      <c r="H3" s="9">
        <v>0</v>
      </c>
      <c r="I3" s="10">
        <v>0</v>
      </c>
      <c r="J3" s="12">
        <f t="shared" ref="J3:J34" si="0">+(G3+H3+I3)/3</f>
        <v>0</v>
      </c>
      <c r="Z3" s="36" t="s">
        <v>52</v>
      </c>
      <c r="AA3" s="36">
        <f>COUNTIF(F3:F69,"Operational*")</f>
        <v>41</v>
      </c>
    </row>
    <row r="4" spans="1:27" x14ac:dyDescent="0.45">
      <c r="A4" s="14">
        <v>2</v>
      </c>
      <c r="B4" s="3" t="s">
        <v>53</v>
      </c>
      <c r="C4" s="3" t="s">
        <v>54</v>
      </c>
      <c r="D4" s="3" t="s">
        <v>55</v>
      </c>
      <c r="E4" s="4" t="s">
        <v>56</v>
      </c>
      <c r="F4" s="3" t="s">
        <v>52</v>
      </c>
      <c r="G4" s="8">
        <v>1</v>
      </c>
      <c r="H4" s="9">
        <v>1</v>
      </c>
      <c r="I4" s="10">
        <v>1</v>
      </c>
      <c r="J4" s="12">
        <f t="shared" si="0"/>
        <v>1</v>
      </c>
      <c r="Z4" s="36" t="s">
        <v>57</v>
      </c>
      <c r="AA4" s="36">
        <f>COUNTIF(F3:F69,"Testing")</f>
        <v>11</v>
      </c>
    </row>
    <row r="5" spans="1:27" x14ac:dyDescent="0.45">
      <c r="A5" s="14">
        <v>3</v>
      </c>
      <c r="B5" s="3" t="s">
        <v>58</v>
      </c>
      <c r="C5" s="3" t="s">
        <v>54</v>
      </c>
      <c r="D5" s="3" t="s">
        <v>55</v>
      </c>
      <c r="E5" s="4" t="s">
        <v>56</v>
      </c>
      <c r="F5" s="3" t="s">
        <v>52</v>
      </c>
      <c r="G5" s="8">
        <v>1</v>
      </c>
      <c r="H5" s="9">
        <v>1</v>
      </c>
      <c r="I5" s="10">
        <v>1</v>
      </c>
      <c r="J5" s="12">
        <f t="shared" si="0"/>
        <v>1</v>
      </c>
      <c r="Z5" s="36" t="s">
        <v>59</v>
      </c>
      <c r="AA5" s="36">
        <f>COUNTIF(F3:F69,"Planned")</f>
        <v>12</v>
      </c>
    </row>
    <row r="6" spans="1:27" x14ac:dyDescent="0.45">
      <c r="A6" s="14">
        <v>4</v>
      </c>
      <c r="B6" s="3" t="s">
        <v>60</v>
      </c>
      <c r="C6" s="3" t="s">
        <v>54</v>
      </c>
      <c r="D6" s="3" t="s">
        <v>61</v>
      </c>
      <c r="E6" s="4" t="s">
        <v>62</v>
      </c>
      <c r="F6" s="3" t="s">
        <v>52</v>
      </c>
      <c r="G6" s="8">
        <v>0</v>
      </c>
      <c r="H6" s="9">
        <v>0</v>
      </c>
      <c r="I6" s="10">
        <v>0</v>
      </c>
      <c r="J6" s="12">
        <f t="shared" si="0"/>
        <v>0</v>
      </c>
      <c r="Z6" s="36" t="s">
        <v>51</v>
      </c>
      <c r="AA6" s="36">
        <f>COUNTIF(F3:F69,"Implementing")</f>
        <v>1</v>
      </c>
    </row>
    <row r="7" spans="1:27" x14ac:dyDescent="0.45">
      <c r="A7" s="14">
        <v>5</v>
      </c>
      <c r="B7" s="3" t="s">
        <v>63</v>
      </c>
      <c r="C7" s="3" t="s">
        <v>54</v>
      </c>
      <c r="D7" s="3" t="s">
        <v>55</v>
      </c>
      <c r="E7" s="4" t="s">
        <v>64</v>
      </c>
      <c r="F7" s="3" t="s">
        <v>65</v>
      </c>
      <c r="G7" s="8">
        <v>1</v>
      </c>
      <c r="H7" s="9">
        <v>1</v>
      </c>
      <c r="I7" s="10">
        <v>1</v>
      </c>
      <c r="J7" s="12">
        <f t="shared" si="0"/>
        <v>1</v>
      </c>
      <c r="Z7" s="36" t="s">
        <v>66</v>
      </c>
      <c r="AA7" s="36">
        <f>COUNTIF(F3:F69,"Not planned")</f>
        <v>2</v>
      </c>
    </row>
    <row r="8" spans="1:27" x14ac:dyDescent="0.45">
      <c r="A8" s="14">
        <v>6</v>
      </c>
      <c r="B8" s="3" t="s">
        <v>67</v>
      </c>
      <c r="C8" s="3" t="s">
        <v>54</v>
      </c>
      <c r="D8" s="3" t="s">
        <v>55</v>
      </c>
      <c r="E8" s="4" t="s">
        <v>64</v>
      </c>
      <c r="F8" s="3" t="s">
        <v>52</v>
      </c>
      <c r="G8" s="8">
        <v>1</v>
      </c>
      <c r="H8" s="9">
        <v>1</v>
      </c>
      <c r="I8" s="10">
        <v>1</v>
      </c>
      <c r="J8" s="12">
        <f t="shared" si="0"/>
        <v>1</v>
      </c>
      <c r="Z8" s="39" t="s">
        <v>68</v>
      </c>
    </row>
    <row r="9" spans="1:27" x14ac:dyDescent="0.45">
      <c r="A9" s="14">
        <v>7</v>
      </c>
      <c r="B9" s="3" t="s">
        <v>69</v>
      </c>
      <c r="C9" s="3" t="s">
        <v>54</v>
      </c>
      <c r="D9" s="3" t="s">
        <v>55</v>
      </c>
      <c r="E9" s="4" t="s">
        <v>62</v>
      </c>
      <c r="F9" s="3" t="s">
        <v>52</v>
      </c>
      <c r="G9" s="8">
        <v>1</v>
      </c>
      <c r="H9" s="9">
        <v>1</v>
      </c>
      <c r="I9" s="10">
        <v>1</v>
      </c>
      <c r="J9" s="12">
        <f t="shared" si="0"/>
        <v>1</v>
      </c>
    </row>
    <row r="10" spans="1:27" x14ac:dyDescent="0.45">
      <c r="A10" s="14">
        <v>8</v>
      </c>
      <c r="B10" s="3" t="s">
        <v>70</v>
      </c>
      <c r="C10" s="3" t="s">
        <v>54</v>
      </c>
      <c r="D10" s="7" t="s">
        <v>71</v>
      </c>
      <c r="E10" s="4" t="s">
        <v>62</v>
      </c>
      <c r="F10" s="3" t="s">
        <v>52</v>
      </c>
      <c r="G10" s="8">
        <v>1</v>
      </c>
      <c r="H10" s="9">
        <v>1</v>
      </c>
      <c r="I10" s="10">
        <v>1</v>
      </c>
      <c r="J10" s="12">
        <f t="shared" si="0"/>
        <v>1</v>
      </c>
    </row>
    <row r="11" spans="1:27" x14ac:dyDescent="0.45">
      <c r="A11" s="14">
        <v>9</v>
      </c>
      <c r="B11" s="3" t="s">
        <v>72</v>
      </c>
      <c r="C11" s="3" t="s">
        <v>54</v>
      </c>
      <c r="D11" s="3" t="s">
        <v>61</v>
      </c>
      <c r="E11" s="4" t="s">
        <v>62</v>
      </c>
      <c r="F11" s="3" t="s">
        <v>52</v>
      </c>
      <c r="G11" s="8">
        <v>1</v>
      </c>
      <c r="H11" s="9">
        <v>1</v>
      </c>
      <c r="I11" s="10">
        <v>1</v>
      </c>
      <c r="J11" s="12">
        <f t="shared" si="0"/>
        <v>1</v>
      </c>
    </row>
    <row r="12" spans="1:27" x14ac:dyDescent="0.45">
      <c r="A12" s="14">
        <v>10</v>
      </c>
      <c r="B12" s="3" t="s">
        <v>73</v>
      </c>
      <c r="C12" s="3" t="s">
        <v>54</v>
      </c>
      <c r="D12" s="7" t="s">
        <v>71</v>
      </c>
      <c r="E12" s="4" t="s">
        <v>62</v>
      </c>
      <c r="F12" s="3" t="s">
        <v>52</v>
      </c>
      <c r="G12" s="8">
        <v>1</v>
      </c>
      <c r="H12" s="9">
        <v>1</v>
      </c>
      <c r="I12" s="10">
        <v>1</v>
      </c>
      <c r="J12" s="12">
        <f t="shared" si="0"/>
        <v>1</v>
      </c>
    </row>
    <row r="13" spans="1:27" x14ac:dyDescent="0.45">
      <c r="A13" s="14">
        <v>11</v>
      </c>
      <c r="B13" s="3" t="s">
        <v>74</v>
      </c>
      <c r="C13" s="3" t="s">
        <v>54</v>
      </c>
      <c r="D13" s="3" t="s">
        <v>55</v>
      </c>
      <c r="E13" s="4" t="s">
        <v>64</v>
      </c>
      <c r="F13" s="3" t="s">
        <v>57</v>
      </c>
      <c r="G13" s="8">
        <v>1</v>
      </c>
      <c r="H13" s="9">
        <v>1</v>
      </c>
      <c r="I13" s="10">
        <v>1</v>
      </c>
      <c r="J13" s="12">
        <f t="shared" si="0"/>
        <v>1</v>
      </c>
    </row>
    <row r="14" spans="1:27" x14ac:dyDescent="0.45">
      <c r="A14" s="14">
        <v>12</v>
      </c>
      <c r="B14" s="3" t="s">
        <v>75</v>
      </c>
      <c r="C14" s="3" t="s">
        <v>54</v>
      </c>
      <c r="D14" s="3" t="s">
        <v>55</v>
      </c>
      <c r="E14" s="4" t="s">
        <v>64</v>
      </c>
      <c r="F14" s="3" t="s">
        <v>52</v>
      </c>
      <c r="G14" s="8">
        <v>1</v>
      </c>
      <c r="H14" s="9">
        <v>1</v>
      </c>
      <c r="I14" s="10">
        <v>1</v>
      </c>
      <c r="J14" s="12">
        <f t="shared" si="0"/>
        <v>1</v>
      </c>
    </row>
    <row r="15" spans="1:27" x14ac:dyDescent="0.45">
      <c r="A15" s="14">
        <v>13</v>
      </c>
      <c r="B15" s="3" t="s">
        <v>76</v>
      </c>
      <c r="C15" s="3" t="s">
        <v>77</v>
      </c>
      <c r="D15" s="3" t="s">
        <v>48</v>
      </c>
      <c r="E15" s="4" t="s">
        <v>78</v>
      </c>
      <c r="F15" s="3" t="s">
        <v>57</v>
      </c>
      <c r="G15" s="8">
        <v>0</v>
      </c>
      <c r="H15" s="9">
        <v>0</v>
      </c>
      <c r="I15" s="10">
        <v>0</v>
      </c>
      <c r="J15" s="12">
        <f t="shared" si="0"/>
        <v>0</v>
      </c>
    </row>
    <row r="16" spans="1:27" x14ac:dyDescent="0.45">
      <c r="A16" s="14">
        <v>14</v>
      </c>
      <c r="B16" s="3" t="s">
        <v>79</v>
      </c>
      <c r="C16" s="3" t="s">
        <v>77</v>
      </c>
      <c r="D16" s="3" t="s">
        <v>80</v>
      </c>
      <c r="E16" s="4" t="s">
        <v>78</v>
      </c>
      <c r="F16" s="3" t="s">
        <v>57</v>
      </c>
      <c r="G16" s="8">
        <v>0</v>
      </c>
      <c r="H16" s="9">
        <v>0</v>
      </c>
      <c r="I16" s="10">
        <v>0</v>
      </c>
      <c r="J16" s="12">
        <f t="shared" si="0"/>
        <v>0</v>
      </c>
    </row>
    <row r="17" spans="1:27" x14ac:dyDescent="0.45">
      <c r="A17" s="14">
        <v>15</v>
      </c>
      <c r="B17" s="3" t="s">
        <v>81</v>
      </c>
      <c r="C17" s="3" t="s">
        <v>77</v>
      </c>
      <c r="D17" s="3" t="s">
        <v>82</v>
      </c>
      <c r="E17" s="4" t="s">
        <v>78</v>
      </c>
      <c r="F17" s="3" t="s">
        <v>57</v>
      </c>
      <c r="G17" s="8">
        <v>0</v>
      </c>
      <c r="H17" s="9">
        <v>0</v>
      </c>
      <c r="I17" s="10">
        <v>0</v>
      </c>
      <c r="J17" s="12">
        <f t="shared" si="0"/>
        <v>0</v>
      </c>
    </row>
    <row r="18" spans="1:27" x14ac:dyDescent="0.45">
      <c r="A18" s="14">
        <v>16</v>
      </c>
      <c r="B18" s="3" t="s">
        <v>83</v>
      </c>
      <c r="C18" s="3" t="s">
        <v>77</v>
      </c>
      <c r="D18" s="3" t="s">
        <v>84</v>
      </c>
      <c r="E18" s="4" t="s">
        <v>78</v>
      </c>
      <c r="F18" s="3" t="s">
        <v>52</v>
      </c>
      <c r="G18" s="8">
        <v>1</v>
      </c>
      <c r="H18" s="9">
        <v>1</v>
      </c>
      <c r="I18" s="10">
        <v>0</v>
      </c>
      <c r="J18" s="12">
        <f t="shared" si="0"/>
        <v>0.66666666666666663</v>
      </c>
    </row>
    <row r="19" spans="1:27" x14ac:dyDescent="0.45">
      <c r="A19" s="14">
        <v>17</v>
      </c>
      <c r="B19" s="3" t="s">
        <v>85</v>
      </c>
      <c r="C19" s="3" t="s">
        <v>77</v>
      </c>
      <c r="D19" s="3" t="s">
        <v>86</v>
      </c>
      <c r="E19" s="4" t="s">
        <v>78</v>
      </c>
      <c r="F19" s="3" t="s">
        <v>52</v>
      </c>
      <c r="G19" s="8">
        <v>1</v>
      </c>
      <c r="H19" s="9">
        <v>1</v>
      </c>
      <c r="I19" s="10">
        <v>0</v>
      </c>
      <c r="J19" s="12">
        <f t="shared" si="0"/>
        <v>0.66666666666666663</v>
      </c>
    </row>
    <row r="20" spans="1:27" x14ac:dyDescent="0.45">
      <c r="A20" s="14">
        <v>18</v>
      </c>
      <c r="B20" s="3" t="s">
        <v>87</v>
      </c>
      <c r="C20" s="3" t="s">
        <v>77</v>
      </c>
      <c r="D20" s="3" t="s">
        <v>88</v>
      </c>
      <c r="E20" s="4" t="s">
        <v>78</v>
      </c>
      <c r="F20" s="3" t="s">
        <v>57</v>
      </c>
      <c r="G20" s="8">
        <v>1</v>
      </c>
      <c r="H20" s="9">
        <v>1</v>
      </c>
      <c r="I20" s="10">
        <v>1</v>
      </c>
      <c r="J20" s="12">
        <f t="shared" si="0"/>
        <v>1</v>
      </c>
    </row>
    <row r="21" spans="1:27" x14ac:dyDescent="0.45">
      <c r="A21" s="14">
        <v>19</v>
      </c>
      <c r="B21" s="3" t="s">
        <v>89</v>
      </c>
      <c r="C21" s="3" t="s">
        <v>77</v>
      </c>
      <c r="D21" s="3" t="s">
        <v>90</v>
      </c>
      <c r="E21" s="4" t="s">
        <v>64</v>
      </c>
      <c r="F21" s="3" t="s">
        <v>52</v>
      </c>
      <c r="G21" s="8">
        <v>1</v>
      </c>
      <c r="H21" s="9">
        <v>1</v>
      </c>
      <c r="I21" s="10">
        <v>0</v>
      </c>
      <c r="J21" s="12">
        <f t="shared" si="0"/>
        <v>0.66666666666666663</v>
      </c>
    </row>
    <row r="22" spans="1:27" x14ac:dyDescent="0.45">
      <c r="A22" s="14">
        <v>20</v>
      </c>
      <c r="B22" s="3" t="s">
        <v>91</v>
      </c>
      <c r="C22" s="3" t="s">
        <v>77</v>
      </c>
      <c r="D22" s="3" t="s">
        <v>92</v>
      </c>
      <c r="E22" s="4" t="s">
        <v>64</v>
      </c>
      <c r="F22" s="3" t="s">
        <v>59</v>
      </c>
      <c r="G22" s="8">
        <v>0</v>
      </c>
      <c r="H22" s="9">
        <v>0</v>
      </c>
      <c r="I22" s="10">
        <v>0</v>
      </c>
      <c r="J22" s="12">
        <f t="shared" si="0"/>
        <v>0</v>
      </c>
    </row>
    <row r="23" spans="1:27" x14ac:dyDescent="0.45">
      <c r="A23" s="14">
        <v>21</v>
      </c>
      <c r="B23" s="3" t="s">
        <v>93</v>
      </c>
      <c r="C23" s="3" t="s">
        <v>77</v>
      </c>
      <c r="D23" s="3" t="s">
        <v>49</v>
      </c>
      <c r="E23" s="4" t="s">
        <v>64</v>
      </c>
      <c r="F23" s="3" t="s">
        <v>52</v>
      </c>
      <c r="G23" s="8">
        <v>1</v>
      </c>
      <c r="H23" s="9">
        <v>1</v>
      </c>
      <c r="I23" s="10">
        <v>0</v>
      </c>
      <c r="J23" s="12">
        <f t="shared" si="0"/>
        <v>0.66666666666666663</v>
      </c>
    </row>
    <row r="24" spans="1:27" x14ac:dyDescent="0.45">
      <c r="A24" s="14">
        <v>22</v>
      </c>
      <c r="B24" s="3" t="s">
        <v>94</v>
      </c>
      <c r="C24" s="3" t="s">
        <v>77</v>
      </c>
      <c r="D24" s="3" t="s">
        <v>49</v>
      </c>
      <c r="E24" s="4" t="s">
        <v>64</v>
      </c>
      <c r="F24" s="3" t="s">
        <v>59</v>
      </c>
      <c r="G24" s="8">
        <v>0</v>
      </c>
      <c r="H24" s="9">
        <v>0</v>
      </c>
      <c r="I24" s="10">
        <v>0</v>
      </c>
      <c r="J24" s="12">
        <f t="shared" si="0"/>
        <v>0</v>
      </c>
    </row>
    <row r="25" spans="1:27" x14ac:dyDescent="0.45">
      <c r="A25" s="14">
        <v>23</v>
      </c>
      <c r="B25" s="3" t="s">
        <v>95</v>
      </c>
      <c r="C25" s="3" t="s">
        <v>77</v>
      </c>
      <c r="D25" s="3" t="s">
        <v>96</v>
      </c>
      <c r="E25" s="4" t="s">
        <v>78</v>
      </c>
      <c r="F25" s="3" t="s">
        <v>52</v>
      </c>
      <c r="G25" s="8">
        <v>1</v>
      </c>
      <c r="H25" s="9">
        <v>1</v>
      </c>
      <c r="I25" s="10">
        <v>0</v>
      </c>
      <c r="J25" s="12">
        <f t="shared" si="0"/>
        <v>0.66666666666666663</v>
      </c>
    </row>
    <row r="26" spans="1:27" x14ac:dyDescent="0.45">
      <c r="A26" s="14">
        <v>24</v>
      </c>
      <c r="B26" s="3" t="s">
        <v>97</v>
      </c>
      <c r="C26" s="3" t="s">
        <v>77</v>
      </c>
      <c r="D26" s="3" t="s">
        <v>98</v>
      </c>
      <c r="E26" s="4" t="s">
        <v>78</v>
      </c>
      <c r="F26" s="3" t="s">
        <v>52</v>
      </c>
      <c r="G26" s="8">
        <v>1</v>
      </c>
      <c r="H26" s="9">
        <v>1</v>
      </c>
      <c r="I26" s="10">
        <v>0</v>
      </c>
      <c r="J26" s="12">
        <f t="shared" si="0"/>
        <v>0.66666666666666663</v>
      </c>
    </row>
    <row r="27" spans="1:27" x14ac:dyDescent="0.45">
      <c r="A27" s="14">
        <v>25</v>
      </c>
      <c r="B27" s="3" t="s">
        <v>99</v>
      </c>
      <c r="C27" s="3" t="s">
        <v>82</v>
      </c>
      <c r="D27" s="3" t="s">
        <v>98</v>
      </c>
      <c r="E27" s="4" t="s">
        <v>78</v>
      </c>
      <c r="F27" s="3" t="s">
        <v>57</v>
      </c>
      <c r="G27" s="8">
        <v>0</v>
      </c>
      <c r="H27" s="9">
        <v>0</v>
      </c>
      <c r="I27" s="10">
        <v>0</v>
      </c>
      <c r="J27" s="12">
        <f t="shared" si="0"/>
        <v>0</v>
      </c>
    </row>
    <row r="28" spans="1:27" x14ac:dyDescent="0.45">
      <c r="A28" s="14">
        <v>26</v>
      </c>
      <c r="B28" s="3" t="s">
        <v>100</v>
      </c>
      <c r="C28" s="3" t="s">
        <v>90</v>
      </c>
      <c r="D28" s="3" t="s">
        <v>92</v>
      </c>
      <c r="E28" s="4" t="s">
        <v>64</v>
      </c>
      <c r="F28" s="3" t="s">
        <v>57</v>
      </c>
      <c r="G28" s="8">
        <v>0</v>
      </c>
      <c r="H28" s="9">
        <v>0</v>
      </c>
      <c r="I28" s="10">
        <v>0</v>
      </c>
      <c r="J28" s="12">
        <f t="shared" si="0"/>
        <v>0</v>
      </c>
    </row>
    <row r="29" spans="1:27" x14ac:dyDescent="0.45">
      <c r="A29" s="14">
        <v>27</v>
      </c>
      <c r="B29" s="3" t="s">
        <v>101</v>
      </c>
      <c r="C29" s="3" t="s">
        <v>90</v>
      </c>
      <c r="D29" s="3" t="s">
        <v>49</v>
      </c>
      <c r="E29" s="4" t="s">
        <v>64</v>
      </c>
      <c r="F29" s="3" t="s">
        <v>52</v>
      </c>
      <c r="G29" s="8">
        <v>1</v>
      </c>
      <c r="H29" s="9">
        <v>1</v>
      </c>
      <c r="I29" s="10">
        <v>0</v>
      </c>
      <c r="J29" s="12">
        <f t="shared" si="0"/>
        <v>0.66666666666666663</v>
      </c>
    </row>
    <row r="30" spans="1:27" x14ac:dyDescent="0.45">
      <c r="A30" s="14">
        <v>28</v>
      </c>
      <c r="B30" s="3" t="s">
        <v>102</v>
      </c>
      <c r="C30" s="3" t="s">
        <v>90</v>
      </c>
      <c r="D30" s="3" t="s">
        <v>55</v>
      </c>
      <c r="E30" s="4" t="s">
        <v>64</v>
      </c>
      <c r="F30" s="3" t="s">
        <v>52</v>
      </c>
      <c r="G30" s="8">
        <v>1</v>
      </c>
      <c r="H30" s="9">
        <v>1</v>
      </c>
      <c r="I30" s="10">
        <v>0</v>
      </c>
      <c r="J30" s="12">
        <f t="shared" si="0"/>
        <v>0.66666666666666663</v>
      </c>
      <c r="Z30" s="38" t="s">
        <v>103</v>
      </c>
      <c r="AA30" s="38" t="s">
        <v>104</v>
      </c>
    </row>
    <row r="31" spans="1:27" x14ac:dyDescent="0.45">
      <c r="A31" s="14">
        <v>29</v>
      </c>
      <c r="B31" s="3" t="s">
        <v>105</v>
      </c>
      <c r="C31" s="3" t="s">
        <v>90</v>
      </c>
      <c r="D31" s="3" t="s">
        <v>106</v>
      </c>
      <c r="E31" s="4">
        <v>0</v>
      </c>
      <c r="F31" s="3" t="s">
        <v>66</v>
      </c>
      <c r="G31" s="8">
        <v>0</v>
      </c>
      <c r="H31" s="9">
        <v>0</v>
      </c>
      <c r="I31" s="10">
        <v>0</v>
      </c>
      <c r="J31" s="12">
        <f t="shared" si="0"/>
        <v>0</v>
      </c>
      <c r="Z31" s="36" t="s">
        <v>48</v>
      </c>
      <c r="AA31" s="37">
        <f t="shared" ref="AA31:AA47" si="1">AVERAGEIF($C$3:$C$69,Z31,$J$3:$J$69)</f>
        <v>0</v>
      </c>
    </row>
    <row r="32" spans="1:27" x14ac:dyDescent="0.45">
      <c r="A32" s="14">
        <v>30</v>
      </c>
      <c r="B32" s="3" t="s">
        <v>107</v>
      </c>
      <c r="C32" s="3" t="s">
        <v>108</v>
      </c>
      <c r="D32" s="3" t="s">
        <v>109</v>
      </c>
      <c r="E32" s="4">
        <v>0</v>
      </c>
      <c r="F32" s="3" t="s">
        <v>59</v>
      </c>
      <c r="G32" s="8">
        <v>0</v>
      </c>
      <c r="H32" s="9">
        <v>0</v>
      </c>
      <c r="I32" s="10">
        <v>0</v>
      </c>
      <c r="J32" s="12">
        <f t="shared" si="0"/>
        <v>0</v>
      </c>
      <c r="Z32" s="36" t="s">
        <v>54</v>
      </c>
      <c r="AA32" s="37">
        <f t="shared" si="1"/>
        <v>0.90909090909090906</v>
      </c>
    </row>
    <row r="33" spans="1:27" ht="28" customHeight="1" x14ac:dyDescent="0.45">
      <c r="A33" s="14">
        <v>31</v>
      </c>
      <c r="B33" s="3" t="s">
        <v>110</v>
      </c>
      <c r="C33" s="3" t="s">
        <v>111</v>
      </c>
      <c r="D33" s="3" t="s">
        <v>106</v>
      </c>
      <c r="E33" s="4">
        <v>0</v>
      </c>
      <c r="F33" s="3" t="s">
        <v>66</v>
      </c>
      <c r="G33" s="8">
        <v>0</v>
      </c>
      <c r="H33" s="9">
        <v>0</v>
      </c>
      <c r="I33" s="10">
        <v>0</v>
      </c>
      <c r="J33" s="12">
        <f t="shared" si="0"/>
        <v>0</v>
      </c>
      <c r="Z33" s="36" t="s">
        <v>77</v>
      </c>
      <c r="AA33" s="37">
        <f t="shared" si="1"/>
        <v>0.41666666666666669</v>
      </c>
    </row>
    <row r="34" spans="1:27" x14ac:dyDescent="0.45">
      <c r="A34" s="14">
        <v>32</v>
      </c>
      <c r="B34" s="3" t="s">
        <v>112</v>
      </c>
      <c r="C34" s="3" t="s">
        <v>84</v>
      </c>
      <c r="D34" s="3" t="s">
        <v>86</v>
      </c>
      <c r="E34" s="4" t="s">
        <v>78</v>
      </c>
      <c r="F34" s="3" t="s">
        <v>59</v>
      </c>
      <c r="G34" s="8">
        <v>0</v>
      </c>
      <c r="H34" s="9">
        <v>0</v>
      </c>
      <c r="I34" s="10">
        <v>0</v>
      </c>
      <c r="J34" s="12">
        <f t="shared" si="0"/>
        <v>0</v>
      </c>
      <c r="Z34" s="36" t="s">
        <v>82</v>
      </c>
      <c r="AA34" s="37">
        <f t="shared" si="1"/>
        <v>0</v>
      </c>
    </row>
    <row r="35" spans="1:27" x14ac:dyDescent="0.45">
      <c r="A35" s="14">
        <v>33</v>
      </c>
      <c r="B35" s="3" t="s">
        <v>113</v>
      </c>
      <c r="C35" s="3" t="s">
        <v>84</v>
      </c>
      <c r="D35" s="3" t="s">
        <v>96</v>
      </c>
      <c r="E35" s="4" t="s">
        <v>78</v>
      </c>
      <c r="F35" s="3" t="s">
        <v>59</v>
      </c>
      <c r="G35" s="8">
        <v>0</v>
      </c>
      <c r="H35" s="9">
        <v>0</v>
      </c>
      <c r="I35" s="10">
        <v>0</v>
      </c>
      <c r="J35" s="12">
        <f t="shared" ref="J35:J66" si="2">+(G35+H35+I35)/3</f>
        <v>0</v>
      </c>
      <c r="Z35" s="36" t="s">
        <v>90</v>
      </c>
      <c r="AA35" s="37">
        <f t="shared" si="1"/>
        <v>0.33333333333333331</v>
      </c>
    </row>
    <row r="36" spans="1:27" x14ac:dyDescent="0.45">
      <c r="A36" s="14">
        <v>34</v>
      </c>
      <c r="B36" s="3" t="s">
        <v>114</v>
      </c>
      <c r="C36" s="3" t="s">
        <v>86</v>
      </c>
      <c r="D36" s="3" t="s">
        <v>48</v>
      </c>
      <c r="E36" s="4" t="s">
        <v>78</v>
      </c>
      <c r="F36" s="3" t="s">
        <v>59</v>
      </c>
      <c r="G36" s="8">
        <v>0</v>
      </c>
      <c r="H36" s="9">
        <v>0</v>
      </c>
      <c r="I36" s="10">
        <v>0</v>
      </c>
      <c r="J36" s="12">
        <f t="shared" si="2"/>
        <v>0</v>
      </c>
      <c r="Z36" s="36" t="s">
        <v>108</v>
      </c>
      <c r="AA36" s="37">
        <f t="shared" si="1"/>
        <v>0</v>
      </c>
    </row>
    <row r="37" spans="1:27" x14ac:dyDescent="0.45">
      <c r="A37" s="14">
        <v>35</v>
      </c>
      <c r="B37" s="3" t="s">
        <v>115</v>
      </c>
      <c r="C37" s="3" t="s">
        <v>92</v>
      </c>
      <c r="D37" s="3" t="s">
        <v>80</v>
      </c>
      <c r="E37" s="6" t="s">
        <v>78</v>
      </c>
      <c r="F37" s="3" t="s">
        <v>57</v>
      </c>
      <c r="G37" s="11">
        <v>0</v>
      </c>
      <c r="H37" s="9">
        <v>0</v>
      </c>
      <c r="I37" s="10">
        <v>0</v>
      </c>
      <c r="J37" s="12">
        <f t="shared" si="2"/>
        <v>0</v>
      </c>
      <c r="Z37" s="36" t="s">
        <v>111</v>
      </c>
      <c r="AA37" s="37">
        <f t="shared" si="1"/>
        <v>0</v>
      </c>
    </row>
    <row r="38" spans="1:27" x14ac:dyDescent="0.45">
      <c r="A38" s="14">
        <v>36</v>
      </c>
      <c r="B38" s="3" t="s">
        <v>116</v>
      </c>
      <c r="C38" s="3" t="s">
        <v>92</v>
      </c>
      <c r="D38" s="3" t="s">
        <v>108</v>
      </c>
      <c r="E38" s="4" t="s">
        <v>117</v>
      </c>
      <c r="F38" s="3" t="s">
        <v>59</v>
      </c>
      <c r="G38" s="8">
        <v>0</v>
      </c>
      <c r="H38" s="9">
        <v>0</v>
      </c>
      <c r="I38" s="10">
        <v>0</v>
      </c>
      <c r="J38" s="12">
        <f t="shared" si="2"/>
        <v>0</v>
      </c>
      <c r="Z38" s="36" t="s">
        <v>84</v>
      </c>
      <c r="AA38" s="37">
        <f t="shared" si="1"/>
        <v>0</v>
      </c>
    </row>
    <row r="39" spans="1:27" x14ac:dyDescent="0.45">
      <c r="A39" s="14">
        <v>37</v>
      </c>
      <c r="B39" s="3" t="s">
        <v>118</v>
      </c>
      <c r="C39" s="3" t="s">
        <v>92</v>
      </c>
      <c r="D39" s="3" t="s">
        <v>98</v>
      </c>
      <c r="E39" s="4" t="s">
        <v>119</v>
      </c>
      <c r="F39" s="3" t="s">
        <v>57</v>
      </c>
      <c r="G39" s="8">
        <v>0</v>
      </c>
      <c r="H39" s="9">
        <v>0</v>
      </c>
      <c r="I39" s="10">
        <v>0</v>
      </c>
      <c r="J39" s="12">
        <f t="shared" si="2"/>
        <v>0</v>
      </c>
      <c r="Z39" s="36" t="s">
        <v>86</v>
      </c>
      <c r="AA39" s="37">
        <f t="shared" si="1"/>
        <v>0</v>
      </c>
    </row>
    <row r="40" spans="1:27" x14ac:dyDescent="0.45">
      <c r="A40" s="14">
        <v>38</v>
      </c>
      <c r="B40" s="3" t="s">
        <v>120</v>
      </c>
      <c r="C40" s="3" t="s">
        <v>49</v>
      </c>
      <c r="D40" s="3" t="s">
        <v>55</v>
      </c>
      <c r="E40" s="4" t="s">
        <v>64</v>
      </c>
      <c r="F40" s="3" t="s">
        <v>52</v>
      </c>
      <c r="G40" s="8">
        <v>1</v>
      </c>
      <c r="H40" s="9">
        <v>1</v>
      </c>
      <c r="I40" s="10">
        <v>0</v>
      </c>
      <c r="J40" s="12">
        <f t="shared" si="2"/>
        <v>0.66666666666666663</v>
      </c>
      <c r="Z40" s="36" t="s">
        <v>92</v>
      </c>
      <c r="AA40" s="37">
        <f t="shared" si="1"/>
        <v>0</v>
      </c>
    </row>
    <row r="41" spans="1:27" x14ac:dyDescent="0.45">
      <c r="A41" s="14">
        <v>39</v>
      </c>
      <c r="B41" s="3" t="s">
        <v>121</v>
      </c>
      <c r="C41" s="3" t="s">
        <v>49</v>
      </c>
      <c r="D41" s="3" t="s">
        <v>49</v>
      </c>
      <c r="E41" s="4" t="s">
        <v>122</v>
      </c>
      <c r="F41" s="3" t="s">
        <v>52</v>
      </c>
      <c r="G41" s="8">
        <v>1</v>
      </c>
      <c r="H41" s="9">
        <v>1</v>
      </c>
      <c r="I41" s="10">
        <v>0</v>
      </c>
      <c r="J41" s="12">
        <f t="shared" si="2"/>
        <v>0.66666666666666663</v>
      </c>
      <c r="Z41" s="36" t="s">
        <v>49</v>
      </c>
      <c r="AA41" s="37">
        <f t="shared" si="1"/>
        <v>0.66666666666666663</v>
      </c>
    </row>
    <row r="42" spans="1:27" x14ac:dyDescent="0.45">
      <c r="A42" s="14">
        <v>40</v>
      </c>
      <c r="B42" s="3" t="s">
        <v>123</v>
      </c>
      <c r="C42" s="3" t="s">
        <v>49</v>
      </c>
      <c r="D42" s="3" t="s">
        <v>49</v>
      </c>
      <c r="E42" s="4" t="s">
        <v>122</v>
      </c>
      <c r="F42" s="3" t="s">
        <v>52</v>
      </c>
      <c r="G42" s="8">
        <v>1</v>
      </c>
      <c r="H42" s="9">
        <v>1</v>
      </c>
      <c r="I42" s="10">
        <v>0</v>
      </c>
      <c r="J42" s="12">
        <f t="shared" si="2"/>
        <v>0.66666666666666663</v>
      </c>
      <c r="Z42" s="36" t="s">
        <v>96</v>
      </c>
      <c r="AA42" s="37">
        <f t="shared" si="1"/>
        <v>0</v>
      </c>
    </row>
    <row r="43" spans="1:27" x14ac:dyDescent="0.45">
      <c r="A43" s="14">
        <v>41</v>
      </c>
      <c r="B43" s="3" t="s">
        <v>124</v>
      </c>
      <c r="C43" s="3" t="s">
        <v>49</v>
      </c>
      <c r="D43" s="3" t="s">
        <v>55</v>
      </c>
      <c r="E43" s="4" t="s">
        <v>119</v>
      </c>
      <c r="F43" s="3" t="s">
        <v>52</v>
      </c>
      <c r="G43" s="8">
        <v>1</v>
      </c>
      <c r="H43" s="9">
        <v>1</v>
      </c>
      <c r="I43" s="10">
        <v>0</v>
      </c>
      <c r="J43" s="12">
        <f t="shared" si="2"/>
        <v>0.66666666666666663</v>
      </c>
      <c r="Z43" s="36" t="s">
        <v>125</v>
      </c>
      <c r="AA43" s="37">
        <f t="shared" si="1"/>
        <v>0</v>
      </c>
    </row>
    <row r="44" spans="1:27" x14ac:dyDescent="0.45">
      <c r="A44" s="14">
        <v>42</v>
      </c>
      <c r="B44" s="3" t="s">
        <v>126</v>
      </c>
      <c r="C44" s="3" t="s">
        <v>49</v>
      </c>
      <c r="D44" s="3" t="s">
        <v>49</v>
      </c>
      <c r="E44" s="4" t="s">
        <v>122</v>
      </c>
      <c r="F44" s="3" t="s">
        <v>52</v>
      </c>
      <c r="G44" s="8">
        <v>1</v>
      </c>
      <c r="H44" s="9">
        <v>1</v>
      </c>
      <c r="I44" s="10">
        <v>0</v>
      </c>
      <c r="J44" s="12">
        <f t="shared" si="2"/>
        <v>0.66666666666666663</v>
      </c>
      <c r="Z44" s="36" t="s">
        <v>127</v>
      </c>
      <c r="AA44" s="37">
        <f t="shared" si="1"/>
        <v>0</v>
      </c>
    </row>
    <row r="45" spans="1:27" x14ac:dyDescent="0.45">
      <c r="A45" s="14">
        <v>43</v>
      </c>
      <c r="B45" s="3" t="s">
        <v>128</v>
      </c>
      <c r="C45" s="3" t="s">
        <v>49</v>
      </c>
      <c r="D45" s="3" t="s">
        <v>49</v>
      </c>
      <c r="E45" s="4" t="s">
        <v>122</v>
      </c>
      <c r="F45" s="3" t="s">
        <v>52</v>
      </c>
      <c r="G45" s="8">
        <v>1</v>
      </c>
      <c r="H45" s="9">
        <v>1</v>
      </c>
      <c r="I45" s="10">
        <v>0</v>
      </c>
      <c r="J45" s="12">
        <f t="shared" si="2"/>
        <v>0.66666666666666663</v>
      </c>
      <c r="Z45" s="36" t="s">
        <v>129</v>
      </c>
      <c r="AA45" s="37">
        <f t="shared" si="1"/>
        <v>0</v>
      </c>
    </row>
    <row r="46" spans="1:27" x14ac:dyDescent="0.45">
      <c r="A46" s="14">
        <v>44</v>
      </c>
      <c r="B46" s="3" t="s">
        <v>130</v>
      </c>
      <c r="C46" s="3" t="s">
        <v>49</v>
      </c>
      <c r="D46" s="3" t="s">
        <v>49</v>
      </c>
      <c r="E46" s="4" t="s">
        <v>122</v>
      </c>
      <c r="F46" s="3" t="s">
        <v>52</v>
      </c>
      <c r="G46" s="8">
        <v>1</v>
      </c>
      <c r="H46" s="9">
        <v>1</v>
      </c>
      <c r="I46" s="10">
        <v>0</v>
      </c>
      <c r="J46" s="12">
        <f t="shared" si="2"/>
        <v>0.66666666666666663</v>
      </c>
      <c r="Z46" s="36" t="s">
        <v>131</v>
      </c>
      <c r="AA46" s="37">
        <f t="shared" si="1"/>
        <v>0</v>
      </c>
    </row>
    <row r="47" spans="1:27" x14ac:dyDescent="0.45">
      <c r="A47" s="14">
        <v>45</v>
      </c>
      <c r="B47" s="3" t="s">
        <v>132</v>
      </c>
      <c r="C47" s="3" t="s">
        <v>96</v>
      </c>
      <c r="D47" s="3" t="s">
        <v>82</v>
      </c>
      <c r="E47" s="4" t="s">
        <v>78</v>
      </c>
      <c r="F47" s="3" t="s">
        <v>59</v>
      </c>
      <c r="G47" s="8">
        <v>0</v>
      </c>
      <c r="H47" s="9">
        <v>0</v>
      </c>
      <c r="I47" s="10">
        <v>0</v>
      </c>
      <c r="J47" s="12">
        <f t="shared" si="2"/>
        <v>0</v>
      </c>
      <c r="Z47" s="36" t="s">
        <v>55</v>
      </c>
      <c r="AA47" s="37">
        <f t="shared" si="1"/>
        <v>0.68627450980392157</v>
      </c>
    </row>
    <row r="48" spans="1:27" x14ac:dyDescent="0.45">
      <c r="A48" s="14">
        <v>46</v>
      </c>
      <c r="B48" s="3" t="s">
        <v>133</v>
      </c>
      <c r="C48" s="3" t="s">
        <v>125</v>
      </c>
      <c r="D48" s="3" t="s">
        <v>108</v>
      </c>
      <c r="E48" s="4" t="s">
        <v>119</v>
      </c>
      <c r="F48" s="3" t="s">
        <v>59</v>
      </c>
      <c r="G48" s="8">
        <v>0</v>
      </c>
      <c r="H48" s="9">
        <v>0</v>
      </c>
      <c r="I48" s="10">
        <v>0</v>
      </c>
      <c r="J48" s="12">
        <f t="shared" si="2"/>
        <v>0</v>
      </c>
    </row>
    <row r="49" spans="1:10" x14ac:dyDescent="0.45">
      <c r="A49" s="14">
        <v>47</v>
      </c>
      <c r="B49" s="3" t="s">
        <v>134</v>
      </c>
      <c r="C49" s="3" t="s">
        <v>127</v>
      </c>
      <c r="D49" s="3" t="s">
        <v>109</v>
      </c>
      <c r="E49" s="4">
        <v>0</v>
      </c>
      <c r="F49" s="3" t="s">
        <v>59</v>
      </c>
      <c r="G49" s="8">
        <v>0</v>
      </c>
      <c r="H49" s="9">
        <v>0</v>
      </c>
      <c r="I49" s="10">
        <v>0</v>
      </c>
      <c r="J49" s="12">
        <f t="shared" si="2"/>
        <v>0</v>
      </c>
    </row>
    <row r="50" spans="1:10" x14ac:dyDescent="0.45">
      <c r="A50" s="14">
        <v>48</v>
      </c>
      <c r="B50" s="3" t="s">
        <v>135</v>
      </c>
      <c r="C50" s="3" t="s">
        <v>127</v>
      </c>
      <c r="D50" s="3" t="s">
        <v>55</v>
      </c>
      <c r="E50" s="4" t="s">
        <v>78</v>
      </c>
      <c r="F50" s="3" t="s">
        <v>57</v>
      </c>
      <c r="G50" s="8">
        <v>0</v>
      </c>
      <c r="H50" s="9">
        <v>0</v>
      </c>
      <c r="I50" s="10">
        <v>0</v>
      </c>
      <c r="J50" s="12">
        <f t="shared" si="2"/>
        <v>0</v>
      </c>
    </row>
    <row r="51" spans="1:10" ht="28" customHeight="1" x14ac:dyDescent="0.45">
      <c r="A51" s="14">
        <v>49</v>
      </c>
      <c r="B51" s="3" t="s">
        <v>136</v>
      </c>
      <c r="C51" s="3" t="s">
        <v>129</v>
      </c>
      <c r="D51" s="3" t="s">
        <v>55</v>
      </c>
      <c r="E51" s="4" t="s">
        <v>50</v>
      </c>
      <c r="F51" s="3" t="s">
        <v>57</v>
      </c>
      <c r="G51" s="8">
        <v>0</v>
      </c>
      <c r="H51" s="9">
        <v>0</v>
      </c>
      <c r="I51" s="10">
        <v>0</v>
      </c>
      <c r="J51" s="12">
        <f t="shared" si="2"/>
        <v>0</v>
      </c>
    </row>
    <row r="52" spans="1:10" ht="28" customHeight="1" x14ac:dyDescent="0.45">
      <c r="A52" s="14">
        <v>50</v>
      </c>
      <c r="B52" s="3" t="s">
        <v>137</v>
      </c>
      <c r="C52" s="3" t="s">
        <v>131</v>
      </c>
      <c r="D52" s="3" t="s">
        <v>138</v>
      </c>
      <c r="E52" s="4" t="s">
        <v>78</v>
      </c>
      <c r="F52" s="3" t="s">
        <v>59</v>
      </c>
      <c r="G52" s="8">
        <v>0</v>
      </c>
      <c r="H52" s="9">
        <v>0</v>
      </c>
      <c r="I52" s="10">
        <v>0</v>
      </c>
      <c r="J52" s="12">
        <f t="shared" si="2"/>
        <v>0</v>
      </c>
    </row>
    <row r="53" spans="1:10" x14ac:dyDescent="0.45">
      <c r="A53" s="14">
        <v>51</v>
      </c>
      <c r="B53" s="3" t="s">
        <v>139</v>
      </c>
      <c r="C53" s="3" t="s">
        <v>55</v>
      </c>
      <c r="D53" s="3" t="s">
        <v>49</v>
      </c>
      <c r="E53" s="4" t="s">
        <v>64</v>
      </c>
      <c r="F53" s="3" t="s">
        <v>52</v>
      </c>
      <c r="G53" s="8">
        <v>0</v>
      </c>
      <c r="H53" s="9">
        <v>0</v>
      </c>
      <c r="I53" s="10">
        <v>0</v>
      </c>
      <c r="J53" s="12">
        <f t="shared" si="2"/>
        <v>0</v>
      </c>
    </row>
    <row r="54" spans="1:10" x14ac:dyDescent="0.45">
      <c r="A54" s="14">
        <v>52</v>
      </c>
      <c r="B54" s="3" t="s">
        <v>140</v>
      </c>
      <c r="C54" s="3" t="s">
        <v>55</v>
      </c>
      <c r="D54" s="3" t="s">
        <v>54</v>
      </c>
      <c r="E54" s="4" t="s">
        <v>64</v>
      </c>
      <c r="F54" s="3" t="s">
        <v>52</v>
      </c>
      <c r="G54" s="8">
        <v>1</v>
      </c>
      <c r="H54" s="9">
        <v>1</v>
      </c>
      <c r="I54" s="10">
        <v>0</v>
      </c>
      <c r="J54" s="12">
        <f t="shared" si="2"/>
        <v>0.66666666666666663</v>
      </c>
    </row>
    <row r="55" spans="1:10" x14ac:dyDescent="0.45">
      <c r="A55" s="14">
        <v>53</v>
      </c>
      <c r="B55" s="3" t="s">
        <v>141</v>
      </c>
      <c r="C55" s="3" t="s">
        <v>55</v>
      </c>
      <c r="D55" s="3" t="s">
        <v>54</v>
      </c>
      <c r="E55" s="4" t="s">
        <v>64</v>
      </c>
      <c r="F55" s="3" t="s">
        <v>52</v>
      </c>
      <c r="G55" s="8">
        <v>1</v>
      </c>
      <c r="H55" s="9">
        <v>1</v>
      </c>
      <c r="I55" s="10">
        <v>0</v>
      </c>
      <c r="J55" s="12">
        <f t="shared" si="2"/>
        <v>0.66666666666666663</v>
      </c>
    </row>
    <row r="56" spans="1:10" x14ac:dyDescent="0.45">
      <c r="A56" s="14">
        <v>54</v>
      </c>
      <c r="B56" s="3" t="s">
        <v>142</v>
      </c>
      <c r="C56" s="3" t="s">
        <v>55</v>
      </c>
      <c r="D56" s="3" t="s">
        <v>54</v>
      </c>
      <c r="E56" s="4" t="s">
        <v>64</v>
      </c>
      <c r="F56" s="3" t="s">
        <v>52</v>
      </c>
      <c r="G56" s="8">
        <v>1</v>
      </c>
      <c r="H56" s="9">
        <v>1</v>
      </c>
      <c r="I56" s="10">
        <v>0</v>
      </c>
      <c r="J56" s="12">
        <f t="shared" si="2"/>
        <v>0.66666666666666663</v>
      </c>
    </row>
    <row r="57" spans="1:10" x14ac:dyDescent="0.45">
      <c r="A57" s="14">
        <v>55</v>
      </c>
      <c r="B57" s="3" t="s">
        <v>143</v>
      </c>
      <c r="C57" s="3" t="s">
        <v>55</v>
      </c>
      <c r="D57" s="3" t="s">
        <v>54</v>
      </c>
      <c r="E57" s="4" t="s">
        <v>64</v>
      </c>
      <c r="F57" s="3" t="s">
        <v>52</v>
      </c>
      <c r="G57" s="8">
        <v>1</v>
      </c>
      <c r="H57" s="9">
        <v>1</v>
      </c>
      <c r="I57" s="10">
        <v>0</v>
      </c>
      <c r="J57" s="12">
        <f t="shared" si="2"/>
        <v>0.66666666666666663</v>
      </c>
    </row>
    <row r="58" spans="1:10" x14ac:dyDescent="0.45">
      <c r="A58" s="14">
        <v>56</v>
      </c>
      <c r="B58" s="3" t="s">
        <v>144</v>
      </c>
      <c r="C58" s="3" t="s">
        <v>55</v>
      </c>
      <c r="D58" s="3" t="s">
        <v>54</v>
      </c>
      <c r="E58" s="4" t="s">
        <v>64</v>
      </c>
      <c r="F58" s="3" t="s">
        <v>52</v>
      </c>
      <c r="G58" s="8">
        <v>1</v>
      </c>
      <c r="H58" s="9">
        <v>1</v>
      </c>
      <c r="I58" s="10">
        <v>0</v>
      </c>
      <c r="J58" s="12">
        <f t="shared" si="2"/>
        <v>0.66666666666666663</v>
      </c>
    </row>
    <row r="59" spans="1:10" x14ac:dyDescent="0.45">
      <c r="A59" s="14">
        <v>57</v>
      </c>
      <c r="B59" s="3" t="s">
        <v>145</v>
      </c>
      <c r="C59" s="3" t="s">
        <v>55</v>
      </c>
      <c r="D59" s="3" t="s">
        <v>49</v>
      </c>
      <c r="E59" s="4" t="s">
        <v>64</v>
      </c>
      <c r="F59" s="3" t="s">
        <v>52</v>
      </c>
      <c r="G59" s="8">
        <v>1</v>
      </c>
      <c r="H59" s="9">
        <v>1</v>
      </c>
      <c r="I59" s="10">
        <v>0</v>
      </c>
      <c r="J59" s="12">
        <f t="shared" si="2"/>
        <v>0.66666666666666663</v>
      </c>
    </row>
    <row r="60" spans="1:10" x14ac:dyDescent="0.45">
      <c r="A60" s="14">
        <v>58</v>
      </c>
      <c r="B60" s="3" t="s">
        <v>146</v>
      </c>
      <c r="C60" s="3" t="s">
        <v>55</v>
      </c>
      <c r="D60" s="3" t="s">
        <v>49</v>
      </c>
      <c r="E60" s="4" t="s">
        <v>64</v>
      </c>
      <c r="F60" s="3" t="s">
        <v>52</v>
      </c>
      <c r="G60" s="8">
        <v>1</v>
      </c>
      <c r="H60" s="9">
        <v>1</v>
      </c>
      <c r="I60" s="10">
        <v>0</v>
      </c>
      <c r="J60" s="12">
        <f t="shared" si="2"/>
        <v>0.66666666666666663</v>
      </c>
    </row>
    <row r="61" spans="1:10" x14ac:dyDescent="0.45">
      <c r="A61" s="14">
        <v>59</v>
      </c>
      <c r="B61" s="3" t="s">
        <v>147</v>
      </c>
      <c r="C61" s="3" t="s">
        <v>55</v>
      </c>
      <c r="D61" s="3" t="s">
        <v>49</v>
      </c>
      <c r="E61" s="4" t="s">
        <v>64</v>
      </c>
      <c r="F61" s="3" t="s">
        <v>52</v>
      </c>
      <c r="G61" s="8">
        <v>1</v>
      </c>
      <c r="H61" s="9">
        <v>1</v>
      </c>
      <c r="I61" s="10">
        <v>0</v>
      </c>
      <c r="J61" s="12">
        <f t="shared" si="2"/>
        <v>0.66666666666666663</v>
      </c>
    </row>
    <row r="62" spans="1:10" x14ac:dyDescent="0.45">
      <c r="A62" s="14">
        <v>60</v>
      </c>
      <c r="B62" s="3" t="s">
        <v>148</v>
      </c>
      <c r="C62" s="3" t="s">
        <v>55</v>
      </c>
      <c r="D62" s="3" t="s">
        <v>149</v>
      </c>
      <c r="E62" s="4" t="s">
        <v>64</v>
      </c>
      <c r="F62" s="3" t="s">
        <v>59</v>
      </c>
      <c r="G62" s="8">
        <v>0</v>
      </c>
      <c r="H62" s="9">
        <v>0</v>
      </c>
      <c r="I62" s="10">
        <v>0</v>
      </c>
      <c r="J62" s="12">
        <f t="shared" si="2"/>
        <v>0</v>
      </c>
    </row>
    <row r="63" spans="1:10" x14ac:dyDescent="0.45">
      <c r="A63" s="14">
        <v>61</v>
      </c>
      <c r="B63" s="3" t="s">
        <v>150</v>
      </c>
      <c r="C63" s="3" t="s">
        <v>55</v>
      </c>
      <c r="D63" s="3" t="s">
        <v>125</v>
      </c>
      <c r="E63" s="4" t="s">
        <v>64</v>
      </c>
      <c r="F63" s="3" t="s">
        <v>52</v>
      </c>
      <c r="G63" s="8">
        <v>1</v>
      </c>
      <c r="H63" s="9">
        <v>0</v>
      </c>
      <c r="I63" s="10">
        <v>0</v>
      </c>
      <c r="J63" s="12">
        <f t="shared" si="2"/>
        <v>0.33333333333333331</v>
      </c>
    </row>
    <row r="64" spans="1:10" x14ac:dyDescent="0.45">
      <c r="A64" s="14">
        <v>62</v>
      </c>
      <c r="B64" s="3" t="s">
        <v>151</v>
      </c>
      <c r="C64" s="3" t="s">
        <v>55</v>
      </c>
      <c r="D64" s="3" t="s">
        <v>54</v>
      </c>
      <c r="E64" s="4" t="s">
        <v>64</v>
      </c>
      <c r="F64" s="3" t="s">
        <v>52</v>
      </c>
      <c r="G64" s="8">
        <v>1</v>
      </c>
      <c r="H64" s="9">
        <v>1</v>
      </c>
      <c r="I64" s="10">
        <v>1</v>
      </c>
      <c r="J64" s="12">
        <f t="shared" si="2"/>
        <v>1</v>
      </c>
    </row>
    <row r="65" spans="1:10" x14ac:dyDescent="0.45">
      <c r="A65" s="14">
        <v>63</v>
      </c>
      <c r="B65" s="3" t="s">
        <v>152</v>
      </c>
      <c r="C65" s="3" t="s">
        <v>55</v>
      </c>
      <c r="D65" s="3" t="s">
        <v>54</v>
      </c>
      <c r="E65" s="4" t="s">
        <v>64</v>
      </c>
      <c r="F65" s="3" t="s">
        <v>52</v>
      </c>
      <c r="G65" s="8">
        <v>1</v>
      </c>
      <c r="H65" s="9">
        <v>1</v>
      </c>
      <c r="I65" s="10">
        <v>1</v>
      </c>
      <c r="J65" s="12">
        <f t="shared" si="2"/>
        <v>1</v>
      </c>
    </row>
    <row r="66" spans="1:10" x14ac:dyDescent="0.45">
      <c r="A66" s="14">
        <v>64</v>
      </c>
      <c r="B66" s="3" t="s">
        <v>153</v>
      </c>
      <c r="C66" s="3" t="s">
        <v>55</v>
      </c>
      <c r="D66" s="3" t="s">
        <v>54</v>
      </c>
      <c r="E66" s="4" t="s">
        <v>64</v>
      </c>
      <c r="F66" s="3" t="s">
        <v>52</v>
      </c>
      <c r="G66" s="8">
        <v>1</v>
      </c>
      <c r="H66" s="9">
        <v>1</v>
      </c>
      <c r="I66" s="10">
        <v>1</v>
      </c>
      <c r="J66" s="12">
        <f t="shared" si="2"/>
        <v>1</v>
      </c>
    </row>
    <row r="67" spans="1:10" x14ac:dyDescent="0.45">
      <c r="A67" s="14">
        <v>65</v>
      </c>
      <c r="B67" s="3" t="s">
        <v>154</v>
      </c>
      <c r="C67" s="3" t="s">
        <v>55</v>
      </c>
      <c r="D67" s="3" t="s">
        <v>54</v>
      </c>
      <c r="E67" s="4" t="s">
        <v>64</v>
      </c>
      <c r="F67" s="3" t="s">
        <v>52</v>
      </c>
      <c r="G67" s="8">
        <v>1</v>
      </c>
      <c r="H67" s="9">
        <v>1</v>
      </c>
      <c r="I67" s="10">
        <v>1</v>
      </c>
      <c r="J67" s="12">
        <f t="shared" ref="J67:J98" si="3">+(G67+H67+I67)/3</f>
        <v>1</v>
      </c>
    </row>
    <row r="68" spans="1:10" x14ac:dyDescent="0.45">
      <c r="A68" s="14">
        <v>66</v>
      </c>
      <c r="B68" s="3" t="s">
        <v>155</v>
      </c>
      <c r="C68" s="3" t="s">
        <v>55</v>
      </c>
      <c r="D68" s="3" t="s">
        <v>125</v>
      </c>
      <c r="E68" s="4" t="s">
        <v>64</v>
      </c>
      <c r="F68" s="3" t="s">
        <v>52</v>
      </c>
      <c r="G68" s="8">
        <v>1</v>
      </c>
      <c r="H68" s="9">
        <v>1</v>
      </c>
      <c r="I68" s="10">
        <v>1</v>
      </c>
      <c r="J68" s="12">
        <f t="shared" si="3"/>
        <v>1</v>
      </c>
    </row>
    <row r="69" spans="1:10" x14ac:dyDescent="0.45">
      <c r="A69" s="14">
        <v>67</v>
      </c>
      <c r="B69" s="3" t="s">
        <v>156</v>
      </c>
      <c r="C69" s="3" t="s">
        <v>55</v>
      </c>
      <c r="D69" s="3" t="s">
        <v>54</v>
      </c>
      <c r="E69" s="4" t="s">
        <v>64</v>
      </c>
      <c r="F69" s="3" t="s">
        <v>52</v>
      </c>
      <c r="G69" s="8">
        <v>1</v>
      </c>
      <c r="H69" s="9">
        <v>1</v>
      </c>
      <c r="I69" s="10">
        <v>1</v>
      </c>
      <c r="J69" s="12">
        <f t="shared" si="3"/>
        <v>1</v>
      </c>
    </row>
    <row r="70" spans="1:10" x14ac:dyDescent="0.45">
      <c r="J70" s="15">
        <f>SUM(J3:J69)/67</f>
        <v>0.48756218905472654</v>
      </c>
    </row>
  </sheetData>
  <pageMargins left="0.25" right="0.25" top="0.75" bottom="0.75" header="0.3" footer="0.3"/>
  <pageSetup scale="8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0"/>
  <sheetViews>
    <sheetView topLeftCell="D29" workbookViewId="0">
      <selection activeCell="C32" sqref="C32"/>
    </sheetView>
  </sheetViews>
  <sheetFormatPr defaultRowHeight="14.5" x14ac:dyDescent="0.35"/>
  <cols>
    <col min="2" max="2" width="37" customWidth="1"/>
    <col min="3" max="3" width="26.453125" customWidth="1"/>
    <col min="4" max="4" width="34.90625" customWidth="1"/>
  </cols>
  <sheetData>
    <row r="2" spans="1:4" ht="15" customHeight="1" x14ac:dyDescent="0.35">
      <c r="A2" s="18" t="s">
        <v>0</v>
      </c>
      <c r="B2" s="18" t="s">
        <v>157</v>
      </c>
      <c r="C2" s="18" t="s">
        <v>158</v>
      </c>
      <c r="D2" s="18" t="s">
        <v>159</v>
      </c>
    </row>
    <row r="3" spans="1:4" x14ac:dyDescent="0.35">
      <c r="A3" s="14">
        <v>1</v>
      </c>
      <c r="B3" s="5" t="s">
        <v>160</v>
      </c>
      <c r="C3" s="10">
        <v>1</v>
      </c>
      <c r="D3" s="5"/>
    </row>
    <row r="4" spans="1:4" x14ac:dyDescent="0.35">
      <c r="A4" s="14">
        <v>2</v>
      </c>
      <c r="B4" s="5" t="s">
        <v>149</v>
      </c>
      <c r="C4" s="10">
        <v>1</v>
      </c>
      <c r="D4" s="5"/>
    </row>
    <row r="5" spans="1:4" x14ac:dyDescent="0.35">
      <c r="A5" s="14">
        <v>3</v>
      </c>
      <c r="B5" s="5" t="s">
        <v>161</v>
      </c>
      <c r="C5" s="10">
        <v>1</v>
      </c>
      <c r="D5" s="5"/>
    </row>
    <row r="6" spans="1:4" x14ac:dyDescent="0.35">
      <c r="A6" s="14">
        <v>4</v>
      </c>
      <c r="B6" s="5" t="s">
        <v>48</v>
      </c>
      <c r="C6" s="10">
        <v>1</v>
      </c>
      <c r="D6" s="19"/>
    </row>
    <row r="7" spans="1:4" x14ac:dyDescent="0.35">
      <c r="A7" s="14">
        <v>5</v>
      </c>
      <c r="B7" s="5" t="s">
        <v>54</v>
      </c>
      <c r="C7" s="10">
        <v>1</v>
      </c>
      <c r="D7" s="5"/>
    </row>
    <row r="8" spans="1:4" x14ac:dyDescent="0.35">
      <c r="A8" s="14">
        <v>6</v>
      </c>
      <c r="B8" s="5" t="s">
        <v>82</v>
      </c>
      <c r="C8" s="10">
        <v>1</v>
      </c>
      <c r="D8" s="5"/>
    </row>
    <row r="9" spans="1:4" x14ac:dyDescent="0.35">
      <c r="A9" s="14">
        <v>7</v>
      </c>
      <c r="B9" s="5" t="s">
        <v>90</v>
      </c>
      <c r="C9" s="10">
        <v>1</v>
      </c>
      <c r="D9" s="5"/>
    </row>
    <row r="10" spans="1:4" x14ac:dyDescent="0.35">
      <c r="A10" s="14">
        <v>8</v>
      </c>
      <c r="B10" s="5" t="s">
        <v>162</v>
      </c>
      <c r="C10" s="10">
        <v>1</v>
      </c>
      <c r="D10" s="5"/>
    </row>
    <row r="11" spans="1:4" x14ac:dyDescent="0.35">
      <c r="A11" s="14">
        <v>9</v>
      </c>
      <c r="B11" s="5" t="s">
        <v>111</v>
      </c>
      <c r="C11" s="10">
        <v>1</v>
      </c>
      <c r="D11" s="5"/>
    </row>
    <row r="12" spans="1:4" x14ac:dyDescent="0.35">
      <c r="A12" s="14">
        <v>10</v>
      </c>
      <c r="B12" s="5" t="s">
        <v>84</v>
      </c>
      <c r="C12" s="10">
        <v>1</v>
      </c>
      <c r="D12" s="19"/>
    </row>
    <row r="13" spans="1:4" x14ac:dyDescent="0.35">
      <c r="A13" s="14">
        <v>11</v>
      </c>
      <c r="B13" s="5" t="s">
        <v>163</v>
      </c>
      <c r="C13" s="10">
        <v>0</v>
      </c>
      <c r="D13" s="34" t="s">
        <v>164</v>
      </c>
    </row>
    <row r="14" spans="1:4" x14ac:dyDescent="0.35">
      <c r="A14" s="14">
        <v>12</v>
      </c>
      <c r="B14" s="5" t="s">
        <v>86</v>
      </c>
      <c r="C14" s="10">
        <v>1</v>
      </c>
      <c r="D14" s="19"/>
    </row>
    <row r="15" spans="1:4" x14ac:dyDescent="0.35">
      <c r="A15" s="14">
        <v>13</v>
      </c>
      <c r="B15" s="5" t="s">
        <v>106</v>
      </c>
      <c r="C15" s="10">
        <v>0</v>
      </c>
      <c r="D15" s="34" t="s">
        <v>165</v>
      </c>
    </row>
    <row r="16" spans="1:4" x14ac:dyDescent="0.35">
      <c r="A16" s="14">
        <v>14</v>
      </c>
      <c r="B16" s="5" t="s">
        <v>166</v>
      </c>
      <c r="C16" s="10">
        <v>1</v>
      </c>
      <c r="D16" s="19"/>
    </row>
    <row r="17" spans="1:4" ht="22" customHeight="1" x14ac:dyDescent="0.35">
      <c r="A17" s="14">
        <v>15</v>
      </c>
      <c r="B17" s="5" t="s">
        <v>92</v>
      </c>
      <c r="C17" s="10">
        <v>0.75</v>
      </c>
      <c r="D17" s="19" t="s">
        <v>167</v>
      </c>
    </row>
    <row r="18" spans="1:4" ht="22" customHeight="1" x14ac:dyDescent="0.35">
      <c r="A18" s="14">
        <v>16</v>
      </c>
      <c r="B18" s="5" t="s">
        <v>49</v>
      </c>
      <c r="C18" s="10">
        <v>0.75</v>
      </c>
      <c r="D18" s="19" t="s">
        <v>167</v>
      </c>
    </row>
    <row r="19" spans="1:4" x14ac:dyDescent="0.35">
      <c r="A19" s="14">
        <v>17</v>
      </c>
      <c r="B19" s="5" t="s">
        <v>96</v>
      </c>
      <c r="C19" s="10">
        <v>1</v>
      </c>
      <c r="D19" s="19"/>
    </row>
    <row r="20" spans="1:4" x14ac:dyDescent="0.35">
      <c r="A20" s="14">
        <v>18</v>
      </c>
      <c r="B20" s="5" t="s">
        <v>168</v>
      </c>
      <c r="C20" s="10">
        <v>0</v>
      </c>
      <c r="D20" s="34" t="s">
        <v>164</v>
      </c>
    </row>
    <row r="21" spans="1:4" x14ac:dyDescent="0.35">
      <c r="A21" s="14">
        <v>19</v>
      </c>
      <c r="B21" s="5" t="s">
        <v>169</v>
      </c>
      <c r="C21" s="10">
        <v>0</v>
      </c>
      <c r="D21" s="34" t="s">
        <v>164</v>
      </c>
    </row>
    <row r="22" spans="1:4" x14ac:dyDescent="0.35">
      <c r="A22" s="14">
        <v>20</v>
      </c>
      <c r="B22" s="5" t="s">
        <v>170</v>
      </c>
      <c r="C22" s="10">
        <v>0</v>
      </c>
      <c r="D22" s="34" t="s">
        <v>164</v>
      </c>
    </row>
    <row r="23" spans="1:4" x14ac:dyDescent="0.35">
      <c r="A23" s="14">
        <v>21</v>
      </c>
      <c r="B23" s="5" t="s">
        <v>131</v>
      </c>
      <c r="C23" s="10">
        <v>1</v>
      </c>
      <c r="D23" s="5"/>
    </row>
    <row r="24" spans="1:4" x14ac:dyDescent="0.35">
      <c r="A24" s="14">
        <v>22</v>
      </c>
      <c r="B24" s="5" t="s">
        <v>55</v>
      </c>
      <c r="C24" s="10">
        <v>1</v>
      </c>
      <c r="D24" s="5"/>
    </row>
    <row r="25" spans="1:4" x14ac:dyDescent="0.35">
      <c r="C25" s="20">
        <f>SUM(C3:C24)/22</f>
        <v>0.75</v>
      </c>
    </row>
    <row r="27" spans="1:4" x14ac:dyDescent="0.35">
      <c r="B27" s="38" t="s">
        <v>171</v>
      </c>
      <c r="C27" s="38" t="s">
        <v>172</v>
      </c>
    </row>
    <row r="28" spans="1:4" x14ac:dyDescent="0.35">
      <c r="B28" s="36" t="s">
        <v>173</v>
      </c>
      <c r="C28" s="36">
        <f>COUNTIF(C3:C24,1)</f>
        <v>15</v>
      </c>
    </row>
    <row r="29" spans="1:4" x14ac:dyDescent="0.35">
      <c r="B29" s="36" t="s">
        <v>174</v>
      </c>
      <c r="C29" s="36">
        <f>COUNTIFS(C3:C24,"&gt;0",C3:C24,"&lt;1")</f>
        <v>2</v>
      </c>
    </row>
    <row r="30" spans="1:4" x14ac:dyDescent="0.35">
      <c r="B30" s="36" t="s">
        <v>175</v>
      </c>
      <c r="C30" s="36">
        <f>COUNTIF(C3:C24,0)</f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9"/>
  <sheetViews>
    <sheetView topLeftCell="E14" workbookViewId="0">
      <selection activeCell="H6" sqref="H6"/>
    </sheetView>
  </sheetViews>
  <sheetFormatPr defaultRowHeight="14.5" x14ac:dyDescent="0.35"/>
  <cols>
    <col min="2" max="2" width="37" customWidth="1"/>
    <col min="3" max="4" width="26.453125" customWidth="1"/>
    <col min="5" max="5" width="33.1796875" customWidth="1"/>
  </cols>
  <sheetData>
    <row r="2" spans="1:5" ht="30" customHeight="1" x14ac:dyDescent="0.35">
      <c r="A2" s="18" t="s">
        <v>0</v>
      </c>
      <c r="B2" s="18" t="s">
        <v>157</v>
      </c>
      <c r="C2" s="18" t="s">
        <v>176</v>
      </c>
      <c r="D2" s="18" t="s">
        <v>177</v>
      </c>
      <c r="E2" s="18" t="s">
        <v>159</v>
      </c>
    </row>
    <row r="3" spans="1:5" x14ac:dyDescent="0.35">
      <c r="A3" s="14">
        <v>1</v>
      </c>
      <c r="B3" s="5" t="s">
        <v>160</v>
      </c>
      <c r="C3" s="10">
        <v>0.5</v>
      </c>
      <c r="D3" s="10">
        <v>1</v>
      </c>
      <c r="E3" s="5"/>
    </row>
    <row r="4" spans="1:5" x14ac:dyDescent="0.35">
      <c r="A4" s="14">
        <v>2</v>
      </c>
      <c r="B4" s="5" t="s">
        <v>149</v>
      </c>
      <c r="C4" s="10">
        <v>0</v>
      </c>
      <c r="D4" s="10">
        <v>1</v>
      </c>
      <c r="E4" s="5"/>
    </row>
    <row r="5" spans="1:5" x14ac:dyDescent="0.35">
      <c r="A5" s="14">
        <v>3</v>
      </c>
      <c r="B5" s="5" t="s">
        <v>161</v>
      </c>
      <c r="C5" s="10">
        <v>0.4</v>
      </c>
      <c r="D5" s="10">
        <v>1</v>
      </c>
      <c r="E5" s="5"/>
    </row>
    <row r="6" spans="1:5" x14ac:dyDescent="0.35">
      <c r="A6" s="14">
        <v>4</v>
      </c>
      <c r="B6" s="5" t="s">
        <v>48</v>
      </c>
      <c r="C6" s="10">
        <v>1</v>
      </c>
      <c r="D6" s="10">
        <v>1</v>
      </c>
      <c r="E6" s="19"/>
    </row>
    <row r="7" spans="1:5" x14ac:dyDescent="0.35">
      <c r="A7" s="14">
        <v>5</v>
      </c>
      <c r="B7" s="5" t="s">
        <v>54</v>
      </c>
      <c r="C7" s="10">
        <v>1</v>
      </c>
      <c r="D7" s="10">
        <v>1</v>
      </c>
      <c r="E7" s="5"/>
    </row>
    <row r="8" spans="1:5" x14ac:dyDescent="0.35">
      <c r="A8" s="14">
        <v>6</v>
      </c>
      <c r="B8" s="5" t="s">
        <v>82</v>
      </c>
      <c r="C8" s="10">
        <v>1</v>
      </c>
      <c r="D8" s="10">
        <v>1</v>
      </c>
      <c r="E8" s="5"/>
    </row>
    <row r="9" spans="1:5" x14ac:dyDescent="0.35">
      <c r="A9" s="14">
        <v>7</v>
      </c>
      <c r="B9" s="5" t="s">
        <v>90</v>
      </c>
      <c r="C9" s="10">
        <v>0.2</v>
      </c>
      <c r="D9" s="10">
        <v>1</v>
      </c>
      <c r="E9" s="5"/>
    </row>
    <row r="10" spans="1:5" x14ac:dyDescent="0.35">
      <c r="A10" s="14">
        <v>8</v>
      </c>
      <c r="B10" s="5" t="s">
        <v>162</v>
      </c>
      <c r="C10" s="10">
        <v>0</v>
      </c>
      <c r="D10" s="10">
        <v>1</v>
      </c>
      <c r="E10" s="5"/>
    </row>
    <row r="11" spans="1:5" x14ac:dyDescent="0.35">
      <c r="A11" s="14">
        <v>9</v>
      </c>
      <c r="B11" s="5" t="s">
        <v>111</v>
      </c>
      <c r="C11" s="10">
        <v>0.2</v>
      </c>
      <c r="D11" s="10">
        <v>1</v>
      </c>
      <c r="E11" s="5"/>
    </row>
    <row r="12" spans="1:5" x14ac:dyDescent="0.35">
      <c r="A12" s="14">
        <v>10</v>
      </c>
      <c r="B12" s="5" t="s">
        <v>84</v>
      </c>
      <c r="C12" s="10">
        <v>1</v>
      </c>
      <c r="D12" s="10">
        <v>1</v>
      </c>
      <c r="E12" s="19"/>
    </row>
    <row r="13" spans="1:5" x14ac:dyDescent="0.35">
      <c r="A13" s="14">
        <v>11</v>
      </c>
      <c r="B13" s="5" t="s">
        <v>163</v>
      </c>
      <c r="C13" s="10">
        <v>0</v>
      </c>
      <c r="D13" s="10">
        <v>0</v>
      </c>
      <c r="E13" s="34" t="s">
        <v>178</v>
      </c>
    </row>
    <row r="14" spans="1:5" x14ac:dyDescent="0.35">
      <c r="A14" s="14">
        <v>12</v>
      </c>
      <c r="B14" s="5" t="s">
        <v>86</v>
      </c>
      <c r="C14" s="10">
        <v>1</v>
      </c>
      <c r="D14" s="10">
        <v>1</v>
      </c>
      <c r="E14" s="19"/>
    </row>
    <row r="15" spans="1:5" x14ac:dyDescent="0.35">
      <c r="A15" s="14">
        <v>13</v>
      </c>
      <c r="B15" s="5" t="s">
        <v>106</v>
      </c>
      <c r="C15" s="10">
        <v>0.2</v>
      </c>
      <c r="D15" s="10">
        <v>0.2</v>
      </c>
      <c r="E15" s="34" t="s">
        <v>179</v>
      </c>
    </row>
    <row r="16" spans="1:5" x14ac:dyDescent="0.35">
      <c r="A16" s="14">
        <v>14</v>
      </c>
      <c r="B16" s="5" t="s">
        <v>166</v>
      </c>
      <c r="C16" s="10">
        <v>1</v>
      </c>
      <c r="D16" s="10">
        <v>1</v>
      </c>
      <c r="E16" s="19"/>
    </row>
    <row r="17" spans="1:5" x14ac:dyDescent="0.35">
      <c r="A17" s="14">
        <v>15</v>
      </c>
      <c r="B17" s="5" t="s">
        <v>92</v>
      </c>
      <c r="C17" s="10">
        <v>0</v>
      </c>
      <c r="D17" s="10">
        <v>1</v>
      </c>
      <c r="E17" s="34" t="s">
        <v>180</v>
      </c>
    </row>
    <row r="18" spans="1:5" x14ac:dyDescent="0.35">
      <c r="A18" s="14">
        <v>16</v>
      </c>
      <c r="B18" s="5" t="s">
        <v>49</v>
      </c>
      <c r="C18" s="10">
        <v>0.6</v>
      </c>
      <c r="D18" s="10">
        <v>1</v>
      </c>
      <c r="E18" s="34" t="s">
        <v>181</v>
      </c>
    </row>
    <row r="19" spans="1:5" x14ac:dyDescent="0.35">
      <c r="A19" s="14">
        <v>17</v>
      </c>
      <c r="B19" s="5" t="s">
        <v>96</v>
      </c>
      <c r="C19" s="10">
        <v>1</v>
      </c>
      <c r="D19" s="10">
        <v>1</v>
      </c>
      <c r="E19" s="19"/>
    </row>
    <row r="20" spans="1:5" x14ac:dyDescent="0.35">
      <c r="A20" s="14">
        <v>18</v>
      </c>
      <c r="B20" s="5" t="s">
        <v>168</v>
      </c>
      <c r="C20" s="10">
        <v>0</v>
      </c>
      <c r="D20" s="10">
        <v>0</v>
      </c>
      <c r="E20" s="34" t="s">
        <v>178</v>
      </c>
    </row>
    <row r="21" spans="1:5" x14ac:dyDescent="0.35">
      <c r="A21" s="14">
        <v>19</v>
      </c>
      <c r="B21" s="5" t="s">
        <v>169</v>
      </c>
      <c r="C21" s="10">
        <v>0</v>
      </c>
      <c r="D21" s="10">
        <v>0</v>
      </c>
      <c r="E21" s="34" t="s">
        <v>178</v>
      </c>
    </row>
    <row r="22" spans="1:5" x14ac:dyDescent="0.35">
      <c r="A22" s="14">
        <v>20</v>
      </c>
      <c r="B22" s="5" t="s">
        <v>170</v>
      </c>
      <c r="C22" s="10">
        <v>0</v>
      </c>
      <c r="D22" s="10">
        <v>1</v>
      </c>
      <c r="E22" s="5"/>
    </row>
    <row r="23" spans="1:5" x14ac:dyDescent="0.35">
      <c r="A23" s="14">
        <v>21</v>
      </c>
      <c r="B23" s="5" t="s">
        <v>131</v>
      </c>
      <c r="C23" s="10">
        <v>1</v>
      </c>
      <c r="D23" s="10">
        <v>1</v>
      </c>
      <c r="E23" s="5"/>
    </row>
    <row r="24" spans="1:5" x14ac:dyDescent="0.35">
      <c r="A24" s="14">
        <v>22</v>
      </c>
      <c r="B24" s="5" t="s">
        <v>55</v>
      </c>
      <c r="C24" s="10">
        <v>1</v>
      </c>
      <c r="D24" s="10">
        <v>1</v>
      </c>
      <c r="E24" s="5"/>
    </row>
    <row r="25" spans="1:5" x14ac:dyDescent="0.35">
      <c r="C25" s="20">
        <f>SUM(C3:C24)/22</f>
        <v>0.50454545454545452</v>
      </c>
      <c r="D25" s="20">
        <f>SUM(D3:D24)/22</f>
        <v>0.82727272727272727</v>
      </c>
    </row>
    <row r="27" spans="1:5" x14ac:dyDescent="0.35">
      <c r="B27" s="38" t="s">
        <v>182</v>
      </c>
      <c r="C27" s="38" t="s">
        <v>183</v>
      </c>
    </row>
    <row r="28" spans="1:5" x14ac:dyDescent="0.35">
      <c r="B28" s="36" t="s">
        <v>27</v>
      </c>
      <c r="C28" s="37">
        <f>C25</f>
        <v>0.50454545454545452</v>
      </c>
    </row>
    <row r="29" spans="1:5" x14ac:dyDescent="0.35">
      <c r="B29" s="36" t="s">
        <v>184</v>
      </c>
      <c r="C29" s="37">
        <f>D25</f>
        <v>0.82727272727272727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topLeftCell="C9" workbookViewId="0">
      <selection activeCell="D26" sqref="D26"/>
    </sheetView>
  </sheetViews>
  <sheetFormatPr defaultRowHeight="14.5" x14ac:dyDescent="0.35"/>
  <cols>
    <col min="2" max="2" width="35" customWidth="1"/>
    <col min="3" max="3" width="20.54296875" customWidth="1"/>
    <col min="4" max="4" width="29.54296875" customWidth="1"/>
  </cols>
  <sheetData>
    <row r="1" spans="1:4" ht="15" customHeight="1" x14ac:dyDescent="0.35">
      <c r="A1" s="18" t="s">
        <v>0</v>
      </c>
      <c r="B1" s="18" t="s">
        <v>1</v>
      </c>
      <c r="C1" s="18" t="s">
        <v>2</v>
      </c>
      <c r="D1" s="18" t="s">
        <v>3</v>
      </c>
    </row>
    <row r="2" spans="1:4" x14ac:dyDescent="0.35">
      <c r="A2" s="14">
        <v>1</v>
      </c>
      <c r="B2" s="5" t="s">
        <v>4</v>
      </c>
      <c r="C2" s="10">
        <v>1</v>
      </c>
      <c r="D2" s="10">
        <f t="shared" ref="D2:D18" si="0">+C2</f>
        <v>1</v>
      </c>
    </row>
    <row r="3" spans="1:4" x14ac:dyDescent="0.35">
      <c r="A3" s="14">
        <v>2</v>
      </c>
      <c r="B3" s="5" t="s">
        <v>5</v>
      </c>
      <c r="C3" s="10">
        <v>0</v>
      </c>
      <c r="D3" s="10">
        <f t="shared" si="0"/>
        <v>0</v>
      </c>
    </row>
    <row r="4" spans="1:4" x14ac:dyDescent="0.35">
      <c r="A4" s="14">
        <v>3</v>
      </c>
      <c r="B4" s="5" t="s">
        <v>6</v>
      </c>
      <c r="C4" s="10">
        <v>0</v>
      </c>
      <c r="D4" s="10">
        <f t="shared" si="0"/>
        <v>0</v>
      </c>
    </row>
    <row r="5" spans="1:4" x14ac:dyDescent="0.35">
      <c r="A5" s="14">
        <v>4</v>
      </c>
      <c r="B5" s="5" t="s">
        <v>7</v>
      </c>
      <c r="C5" s="10">
        <v>1</v>
      </c>
      <c r="D5" s="10">
        <f t="shared" si="0"/>
        <v>1</v>
      </c>
    </row>
    <row r="6" spans="1:4" x14ac:dyDescent="0.35">
      <c r="A6" s="14">
        <v>5</v>
      </c>
      <c r="B6" s="5" t="s">
        <v>8</v>
      </c>
      <c r="C6" s="10">
        <v>1</v>
      </c>
      <c r="D6" s="10">
        <f t="shared" si="0"/>
        <v>1</v>
      </c>
    </row>
    <row r="7" spans="1:4" x14ac:dyDescent="0.35">
      <c r="A7" s="14">
        <v>6</v>
      </c>
      <c r="B7" s="5" t="s">
        <v>9</v>
      </c>
      <c r="C7" s="10">
        <v>1</v>
      </c>
      <c r="D7" s="10">
        <f t="shared" si="0"/>
        <v>1</v>
      </c>
    </row>
    <row r="8" spans="1:4" x14ac:dyDescent="0.35">
      <c r="A8" s="14">
        <v>7</v>
      </c>
      <c r="B8" s="5" t="s">
        <v>10</v>
      </c>
      <c r="C8" s="10">
        <v>1</v>
      </c>
      <c r="D8" s="10">
        <f t="shared" si="0"/>
        <v>1</v>
      </c>
    </row>
    <row r="9" spans="1:4" x14ac:dyDescent="0.35">
      <c r="A9" s="14">
        <v>8</v>
      </c>
      <c r="B9" s="5" t="s">
        <v>11</v>
      </c>
      <c r="C9" s="10">
        <v>1</v>
      </c>
      <c r="D9" s="10">
        <f t="shared" si="0"/>
        <v>1</v>
      </c>
    </row>
    <row r="10" spans="1:4" x14ac:dyDescent="0.35">
      <c r="A10" s="14">
        <v>9</v>
      </c>
      <c r="B10" s="5" t="s">
        <v>12</v>
      </c>
      <c r="C10" s="10">
        <v>1</v>
      </c>
      <c r="D10" s="10">
        <f t="shared" si="0"/>
        <v>1</v>
      </c>
    </row>
    <row r="11" spans="1:4" x14ac:dyDescent="0.35">
      <c r="A11" s="14">
        <v>10</v>
      </c>
      <c r="B11" s="5" t="s">
        <v>13</v>
      </c>
      <c r="C11" s="10">
        <v>1</v>
      </c>
      <c r="D11" s="10">
        <f t="shared" si="0"/>
        <v>1</v>
      </c>
    </row>
    <row r="12" spans="1:4" x14ac:dyDescent="0.35">
      <c r="A12" s="14">
        <v>11</v>
      </c>
      <c r="B12" s="5" t="s">
        <v>14</v>
      </c>
      <c r="C12" s="10">
        <v>1</v>
      </c>
      <c r="D12" s="10">
        <f t="shared" si="0"/>
        <v>1</v>
      </c>
    </row>
    <row r="13" spans="1:4" x14ac:dyDescent="0.35">
      <c r="A13" s="14">
        <v>12</v>
      </c>
      <c r="B13" s="5" t="s">
        <v>15</v>
      </c>
      <c r="C13" s="10">
        <v>0</v>
      </c>
      <c r="D13" s="10">
        <f t="shared" si="0"/>
        <v>0</v>
      </c>
    </row>
    <row r="14" spans="1:4" x14ac:dyDescent="0.35">
      <c r="A14" s="14">
        <v>13</v>
      </c>
      <c r="B14" s="5" t="s">
        <v>16</v>
      </c>
      <c r="C14" s="10">
        <v>1</v>
      </c>
      <c r="D14" s="10">
        <f t="shared" si="0"/>
        <v>1</v>
      </c>
    </row>
    <row r="15" spans="1:4" x14ac:dyDescent="0.35">
      <c r="A15" s="14">
        <v>14</v>
      </c>
      <c r="B15" s="5" t="s">
        <v>17</v>
      </c>
      <c r="C15" s="10">
        <v>1</v>
      </c>
      <c r="D15" s="10">
        <f t="shared" si="0"/>
        <v>1</v>
      </c>
    </row>
    <row r="16" spans="1:4" x14ac:dyDescent="0.35">
      <c r="A16" s="14">
        <v>15</v>
      </c>
      <c r="B16" s="5" t="s">
        <v>18</v>
      </c>
      <c r="C16" s="10">
        <v>1</v>
      </c>
      <c r="D16" s="10">
        <f t="shared" si="0"/>
        <v>1</v>
      </c>
    </row>
    <row r="17" spans="1:4" x14ac:dyDescent="0.35">
      <c r="A17" s="14">
        <v>16</v>
      </c>
      <c r="B17" s="5" t="s">
        <v>19</v>
      </c>
      <c r="C17" s="10">
        <v>1</v>
      </c>
      <c r="D17" s="10">
        <f t="shared" si="0"/>
        <v>1</v>
      </c>
    </row>
    <row r="18" spans="1:4" x14ac:dyDescent="0.35">
      <c r="A18" s="14">
        <v>17</v>
      </c>
      <c r="B18" s="5" t="s">
        <v>20</v>
      </c>
      <c r="C18" s="10">
        <v>1</v>
      </c>
      <c r="D18" s="10">
        <f t="shared" si="0"/>
        <v>1</v>
      </c>
    </row>
    <row r="19" spans="1:4" x14ac:dyDescent="0.35">
      <c r="D19" s="24">
        <f>SUM(D2:D18)/17</f>
        <v>0.82352941176470584</v>
      </c>
    </row>
    <row r="22" spans="1:4" x14ac:dyDescent="0.35">
      <c r="B22" s="38" t="s">
        <v>21</v>
      </c>
      <c r="C22" s="38" t="s">
        <v>22</v>
      </c>
    </row>
    <row r="23" spans="1:4" x14ac:dyDescent="0.35">
      <c r="B23" s="36" t="s">
        <v>23</v>
      </c>
      <c r="C23" s="36">
        <f>COUNTIF(D2:D18,1)</f>
        <v>14</v>
      </c>
    </row>
    <row r="24" spans="1:4" x14ac:dyDescent="0.35">
      <c r="B24" s="36" t="s">
        <v>24</v>
      </c>
      <c r="C24" s="36">
        <f>COUNTIF(D2:D18,0)</f>
        <v>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45"/>
  <sheetViews>
    <sheetView topLeftCell="D1" workbookViewId="0">
      <selection activeCell="E4" sqref="E4"/>
    </sheetView>
  </sheetViews>
  <sheetFormatPr defaultRowHeight="14.5" x14ac:dyDescent="0.35"/>
  <cols>
    <col min="3" max="3" width="20.81640625" customWidth="1"/>
    <col min="6" max="6" width="28" customWidth="1"/>
    <col min="7" max="7" width="12" customWidth="1"/>
  </cols>
  <sheetData>
    <row r="2" spans="1:7" ht="18.5" customHeight="1" x14ac:dyDescent="0.45">
      <c r="A2" s="29" t="s">
        <v>185</v>
      </c>
      <c r="B2" s="29" t="s">
        <v>186</v>
      </c>
      <c r="C2" s="29" t="s">
        <v>187</v>
      </c>
      <c r="F2" s="38" t="s">
        <v>188</v>
      </c>
      <c r="G2" s="38" t="s">
        <v>189</v>
      </c>
    </row>
    <row r="3" spans="1:7" ht="15" customHeight="1" x14ac:dyDescent="0.35">
      <c r="A3" s="42" t="s">
        <v>190</v>
      </c>
      <c r="B3" s="27">
        <v>1</v>
      </c>
      <c r="C3" s="27" t="s">
        <v>160</v>
      </c>
      <c r="F3" s="36" t="s">
        <v>191</v>
      </c>
      <c r="G3" s="36">
        <f>COUNT(B3:B25)</f>
        <v>23</v>
      </c>
    </row>
    <row r="4" spans="1:7" x14ac:dyDescent="0.35">
      <c r="A4" s="43"/>
      <c r="B4" s="27">
        <v>2</v>
      </c>
      <c r="C4" s="27" t="s">
        <v>149</v>
      </c>
      <c r="F4" s="36" t="s">
        <v>192</v>
      </c>
      <c r="G4" s="36">
        <f>COUNTA(C27:C32)</f>
        <v>6</v>
      </c>
    </row>
    <row r="5" spans="1:7" x14ac:dyDescent="0.35">
      <c r="A5" s="43"/>
      <c r="B5" s="27">
        <v>3</v>
      </c>
      <c r="C5" s="27" t="s">
        <v>161</v>
      </c>
      <c r="F5" s="36" t="s">
        <v>193</v>
      </c>
      <c r="G5" s="36">
        <f>COUNTA(C33:C37)</f>
        <v>5</v>
      </c>
    </row>
    <row r="6" spans="1:7" x14ac:dyDescent="0.35">
      <c r="A6" s="43"/>
      <c r="B6" s="27">
        <v>4</v>
      </c>
      <c r="C6" s="27" t="s">
        <v>48</v>
      </c>
      <c r="F6" s="36" t="s">
        <v>194</v>
      </c>
      <c r="G6" s="36">
        <f>COUNTA(C38:C43)</f>
        <v>6</v>
      </c>
    </row>
    <row r="7" spans="1:7" x14ac:dyDescent="0.35">
      <c r="A7" s="43"/>
      <c r="B7" s="27">
        <v>5</v>
      </c>
      <c r="C7" s="27" t="s">
        <v>54</v>
      </c>
      <c r="F7" s="36" t="s">
        <v>195</v>
      </c>
      <c r="G7" s="36">
        <f>COUNTA(C44:C45)</f>
        <v>2</v>
      </c>
    </row>
    <row r="8" spans="1:7" x14ac:dyDescent="0.35">
      <c r="A8" s="43"/>
      <c r="B8" s="27">
        <v>6</v>
      </c>
      <c r="C8" s="27" t="s">
        <v>82</v>
      </c>
    </row>
    <row r="9" spans="1:7" x14ac:dyDescent="0.35">
      <c r="A9" s="43"/>
      <c r="B9" s="27">
        <v>7</v>
      </c>
      <c r="C9" s="27" t="s">
        <v>90</v>
      </c>
    </row>
    <row r="10" spans="1:7" x14ac:dyDescent="0.35">
      <c r="A10" s="43"/>
      <c r="B10" s="27">
        <v>8</v>
      </c>
      <c r="C10" s="27" t="s">
        <v>196</v>
      </c>
    </row>
    <row r="11" spans="1:7" x14ac:dyDescent="0.35">
      <c r="A11" s="43"/>
      <c r="B11" s="27">
        <v>9</v>
      </c>
      <c r="C11" s="27" t="s">
        <v>162</v>
      </c>
    </row>
    <row r="12" spans="1:7" x14ac:dyDescent="0.35">
      <c r="A12" s="43"/>
      <c r="B12" s="27">
        <v>10</v>
      </c>
      <c r="C12" s="27" t="s">
        <v>111</v>
      </c>
    </row>
    <row r="13" spans="1:7" x14ac:dyDescent="0.35">
      <c r="A13" s="43"/>
      <c r="B13" s="27">
        <v>11</v>
      </c>
      <c r="C13" s="27" t="s">
        <v>84</v>
      </c>
    </row>
    <row r="14" spans="1:7" x14ac:dyDescent="0.35">
      <c r="A14" s="43"/>
      <c r="B14" s="27">
        <v>12</v>
      </c>
      <c r="C14" s="27" t="s">
        <v>163</v>
      </c>
    </row>
    <row r="15" spans="1:7" x14ac:dyDescent="0.35">
      <c r="A15" s="43"/>
      <c r="B15" s="27">
        <v>13</v>
      </c>
      <c r="C15" s="27" t="s">
        <v>86</v>
      </c>
    </row>
    <row r="16" spans="1:7" x14ac:dyDescent="0.35">
      <c r="A16" s="43"/>
      <c r="B16" s="27">
        <v>14</v>
      </c>
      <c r="C16" s="27" t="s">
        <v>106</v>
      </c>
    </row>
    <row r="17" spans="1:3" x14ac:dyDescent="0.35">
      <c r="A17" s="43"/>
      <c r="B17" s="27">
        <v>15</v>
      </c>
      <c r="C17" s="27" t="s">
        <v>166</v>
      </c>
    </row>
    <row r="18" spans="1:3" x14ac:dyDescent="0.35">
      <c r="A18" s="43"/>
      <c r="B18" s="27">
        <v>16</v>
      </c>
      <c r="C18" s="27" t="s">
        <v>92</v>
      </c>
    </row>
    <row r="19" spans="1:3" x14ac:dyDescent="0.35">
      <c r="A19" s="43"/>
      <c r="B19" s="27">
        <v>17</v>
      </c>
      <c r="C19" s="27" t="s">
        <v>49</v>
      </c>
    </row>
    <row r="20" spans="1:3" x14ac:dyDescent="0.35">
      <c r="A20" s="43"/>
      <c r="B20" s="27">
        <v>18</v>
      </c>
      <c r="C20" s="27" t="s">
        <v>96</v>
      </c>
    </row>
    <row r="21" spans="1:3" x14ac:dyDescent="0.35">
      <c r="A21" s="43"/>
      <c r="B21" s="27">
        <v>19</v>
      </c>
      <c r="C21" s="27" t="s">
        <v>168</v>
      </c>
    </row>
    <row r="22" spans="1:3" ht="29" customHeight="1" x14ac:dyDescent="0.35">
      <c r="A22" s="43"/>
      <c r="B22" s="27">
        <v>20</v>
      </c>
      <c r="C22" s="28" t="s">
        <v>170</v>
      </c>
    </row>
    <row r="23" spans="1:3" x14ac:dyDescent="0.35">
      <c r="A23" s="43"/>
      <c r="B23" s="27">
        <v>21</v>
      </c>
      <c r="C23" s="27" t="s">
        <v>131</v>
      </c>
    </row>
    <row r="24" spans="1:3" x14ac:dyDescent="0.35">
      <c r="A24" s="43"/>
      <c r="B24" s="27">
        <v>22</v>
      </c>
      <c r="C24" s="27" t="s">
        <v>55</v>
      </c>
    </row>
    <row r="25" spans="1:3" x14ac:dyDescent="0.35">
      <c r="A25" s="44"/>
      <c r="B25" s="27">
        <v>23</v>
      </c>
      <c r="C25" s="27" t="s">
        <v>77</v>
      </c>
    </row>
    <row r="26" spans="1:3" x14ac:dyDescent="0.35">
      <c r="A26" s="45" t="s">
        <v>197</v>
      </c>
      <c r="B26" s="46"/>
      <c r="C26" s="47"/>
    </row>
    <row r="27" spans="1:3" x14ac:dyDescent="0.35">
      <c r="A27" s="42" t="s">
        <v>198</v>
      </c>
      <c r="B27" s="27">
        <v>1</v>
      </c>
      <c r="C27" s="27" t="s">
        <v>199</v>
      </c>
    </row>
    <row r="28" spans="1:3" x14ac:dyDescent="0.35">
      <c r="A28" s="43"/>
      <c r="B28" s="27">
        <v>2</v>
      </c>
      <c r="C28" s="27" t="s">
        <v>200</v>
      </c>
    </row>
    <row r="29" spans="1:3" x14ac:dyDescent="0.35">
      <c r="A29" s="43"/>
      <c r="B29" s="27">
        <v>3</v>
      </c>
      <c r="C29" s="27" t="s">
        <v>201</v>
      </c>
    </row>
    <row r="30" spans="1:3" x14ac:dyDescent="0.35">
      <c r="A30" s="43"/>
      <c r="B30" s="27">
        <v>4</v>
      </c>
      <c r="C30" s="27" t="s">
        <v>202</v>
      </c>
    </row>
    <row r="31" spans="1:3" x14ac:dyDescent="0.35">
      <c r="A31" s="43"/>
      <c r="B31" s="27">
        <v>5</v>
      </c>
      <c r="C31" s="28" t="s">
        <v>203</v>
      </c>
    </row>
    <row r="32" spans="1:3" x14ac:dyDescent="0.35">
      <c r="A32" s="44"/>
      <c r="B32" s="27">
        <v>6</v>
      </c>
      <c r="C32" s="27" t="s">
        <v>204</v>
      </c>
    </row>
    <row r="33" spans="1:3" x14ac:dyDescent="0.35">
      <c r="A33" s="42" t="s">
        <v>205</v>
      </c>
      <c r="B33" s="27">
        <v>7</v>
      </c>
      <c r="C33" s="27" t="s">
        <v>206</v>
      </c>
    </row>
    <row r="34" spans="1:3" x14ac:dyDescent="0.35">
      <c r="A34" s="43"/>
      <c r="B34" s="27">
        <v>8</v>
      </c>
      <c r="C34" s="27" t="s">
        <v>207</v>
      </c>
    </row>
    <row r="35" spans="1:3" x14ac:dyDescent="0.35">
      <c r="A35" s="43"/>
      <c r="B35" s="27">
        <v>9</v>
      </c>
      <c r="C35" s="27" t="s">
        <v>208</v>
      </c>
    </row>
    <row r="36" spans="1:3" x14ac:dyDescent="0.35">
      <c r="A36" s="43"/>
      <c r="B36" s="27">
        <v>10</v>
      </c>
      <c r="C36" s="27" t="s">
        <v>209</v>
      </c>
    </row>
    <row r="37" spans="1:3" ht="29" customHeight="1" x14ac:dyDescent="0.35">
      <c r="A37" s="44"/>
      <c r="B37" s="27">
        <v>11</v>
      </c>
      <c r="C37" s="28" t="s">
        <v>210</v>
      </c>
    </row>
    <row r="38" spans="1:3" ht="15" customHeight="1" x14ac:dyDescent="0.35">
      <c r="A38" s="42" t="s">
        <v>211</v>
      </c>
      <c r="B38" s="27">
        <v>12</v>
      </c>
      <c r="C38" s="27" t="s">
        <v>212</v>
      </c>
    </row>
    <row r="39" spans="1:3" x14ac:dyDescent="0.35">
      <c r="A39" s="43"/>
      <c r="B39" s="27">
        <v>13</v>
      </c>
      <c r="C39" s="27" t="s">
        <v>213</v>
      </c>
    </row>
    <row r="40" spans="1:3" x14ac:dyDescent="0.35">
      <c r="A40" s="43"/>
      <c r="B40" s="27">
        <v>14</v>
      </c>
      <c r="C40" s="27" t="s">
        <v>214</v>
      </c>
    </row>
    <row r="41" spans="1:3" x14ac:dyDescent="0.35">
      <c r="A41" s="43"/>
      <c r="B41" s="27">
        <v>15</v>
      </c>
      <c r="C41" s="27" t="s">
        <v>215</v>
      </c>
    </row>
    <row r="42" spans="1:3" x14ac:dyDescent="0.35">
      <c r="A42" s="43"/>
      <c r="B42" s="27">
        <v>16</v>
      </c>
      <c r="C42" s="27" t="s">
        <v>216</v>
      </c>
    </row>
    <row r="43" spans="1:3" ht="29" customHeight="1" x14ac:dyDescent="0.35">
      <c r="A43" s="44"/>
      <c r="B43" s="27">
        <v>17</v>
      </c>
      <c r="C43" s="28" t="s">
        <v>217</v>
      </c>
    </row>
    <row r="44" spans="1:3" x14ac:dyDescent="0.35">
      <c r="A44" s="48" t="s">
        <v>55</v>
      </c>
      <c r="B44" s="27">
        <v>18</v>
      </c>
      <c r="C44" s="27" t="s">
        <v>218</v>
      </c>
    </row>
    <row r="45" spans="1:3" ht="38.25" customHeight="1" x14ac:dyDescent="0.35">
      <c r="A45" s="44"/>
      <c r="B45" s="27">
        <v>19</v>
      </c>
      <c r="C45" s="27" t="s">
        <v>219</v>
      </c>
    </row>
  </sheetData>
  <mergeCells count="6">
    <mergeCell ref="A3:A25"/>
    <mergeCell ref="A38:A43"/>
    <mergeCell ref="A33:A37"/>
    <mergeCell ref="A26:C26"/>
    <mergeCell ref="A44:A45"/>
    <mergeCell ref="A27:A32"/>
  </mergeCells>
  <pageMargins left="0.7" right="0.7" top="0.75" bottom="0.75" header="0.3" footer="0.3"/>
  <pageSetup orientation="portrait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4"/>
  <sheetViews>
    <sheetView tabSelected="1" workbookViewId="0">
      <selection activeCell="D8" sqref="D8"/>
    </sheetView>
  </sheetViews>
  <sheetFormatPr defaultRowHeight="14.5" x14ac:dyDescent="0.35"/>
  <cols>
    <col min="3" max="3" width="37.453125" customWidth="1"/>
    <col min="4" max="4" width="22.1796875" customWidth="1"/>
    <col min="10" max="10" width="13.1796875" customWidth="1"/>
    <col min="11" max="11" width="12.7265625" customWidth="1"/>
    <col min="12" max="12" width="13.453125" customWidth="1"/>
    <col min="13" max="13" width="32" customWidth="1"/>
  </cols>
  <sheetData>
    <row r="1" spans="1:17" x14ac:dyDescent="0.35">
      <c r="A1" s="30"/>
      <c r="B1" s="30"/>
      <c r="C1" s="31"/>
      <c r="D1" s="31"/>
      <c r="E1" s="49" t="s">
        <v>220</v>
      </c>
      <c r="F1" s="47"/>
      <c r="G1" s="50"/>
      <c r="H1" s="46"/>
      <c r="I1" s="47"/>
      <c r="J1" s="28" t="s">
        <v>27</v>
      </c>
      <c r="K1" s="28" t="s">
        <v>221</v>
      </c>
      <c r="L1" s="28" t="s">
        <v>222</v>
      </c>
      <c r="M1" s="31"/>
    </row>
    <row r="2" spans="1:17" ht="43.5" customHeight="1" x14ac:dyDescent="0.35">
      <c r="A2" s="30"/>
      <c r="B2" s="30"/>
      <c r="C2" s="31" t="s">
        <v>223</v>
      </c>
      <c r="D2" s="31" t="s">
        <v>224</v>
      </c>
      <c r="E2" s="32" t="s">
        <v>225</v>
      </c>
      <c r="F2" s="32" t="s">
        <v>226</v>
      </c>
      <c r="G2" s="33" t="s">
        <v>225</v>
      </c>
      <c r="H2" s="33" t="s">
        <v>227</v>
      </c>
      <c r="I2" s="33" t="s">
        <v>226</v>
      </c>
      <c r="J2" s="31" t="s">
        <v>228</v>
      </c>
      <c r="K2" s="31" t="s">
        <v>228</v>
      </c>
      <c r="L2" s="31" t="s">
        <v>228</v>
      </c>
      <c r="M2" s="31" t="s">
        <v>229</v>
      </c>
      <c r="N2" s="30"/>
      <c r="O2" s="30"/>
      <c r="P2" s="30"/>
      <c r="Q2" s="30"/>
    </row>
    <row r="3" spans="1:17" x14ac:dyDescent="0.35">
      <c r="A3" s="30"/>
      <c r="B3" s="30"/>
      <c r="C3" s="28">
        <v>1</v>
      </c>
      <c r="D3" s="28">
        <v>2</v>
      </c>
      <c r="E3" s="28">
        <v>3</v>
      </c>
      <c r="F3" s="28">
        <v>4</v>
      </c>
      <c r="G3" s="28">
        <v>5</v>
      </c>
      <c r="H3" s="28">
        <v>6</v>
      </c>
      <c r="I3" s="28">
        <v>7</v>
      </c>
      <c r="J3" s="28">
        <v>8</v>
      </c>
      <c r="K3" s="28">
        <v>9</v>
      </c>
      <c r="L3" s="28">
        <v>10</v>
      </c>
      <c r="M3" s="28">
        <v>11</v>
      </c>
      <c r="N3" s="30"/>
      <c r="O3" s="30"/>
      <c r="P3" s="30"/>
      <c r="Q3" s="30"/>
    </row>
    <row r="4" spans="1:17" x14ac:dyDescent="0.3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35"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35"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x14ac:dyDescent="0.35"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1:17" x14ac:dyDescent="0.35"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x14ac:dyDescent="0.35"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5"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x14ac:dyDescent="0.35"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x14ac:dyDescent="0.35"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x14ac:dyDescent="0.35"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35"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</sheetData>
  <mergeCells count="2">
    <mergeCell ref="E1:F1"/>
    <mergeCell ref="G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B5D6916AD6F54E9F8752B27AED262E" ma:contentTypeVersion="14" ma:contentTypeDescription="Create a new document." ma:contentTypeScope="" ma:versionID="92ca180dd5cb2b76f0d0b922dc436e57">
  <xsd:schema xmlns:xsd="http://www.w3.org/2001/XMLSchema" xmlns:xs="http://www.w3.org/2001/XMLSchema" xmlns:p="http://schemas.microsoft.com/office/2006/metadata/properties" xmlns:ns2="ed387e87-c9e3-48d3-9964-abc2066d7eaf" xmlns:ns3="3c660e82-513e-486e-b692-35f48eaafb8a" targetNamespace="http://schemas.microsoft.com/office/2006/metadata/properties" ma:root="true" ma:fieldsID="7cdd306bffc7c4de3721852346fb21ce" ns2:_="" ns3:_="">
    <xsd:import namespace="ed387e87-c9e3-48d3-9964-abc2066d7eaf"/>
    <xsd:import namespace="3c660e82-513e-486e-b692-35f48eaafb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87e87-c9e3-48d3-9964-abc2066d7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b8e8857-c4c4-424d-b5e5-272a7ed72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60e82-513e-486e-b692-35f48eaafb8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fd36bf6-fe92-4902-a6a1-90ba733e181d}" ma:internalName="TaxCatchAll" ma:showField="CatchAllData" ma:web="3c660e82-513e-486e-b692-35f48eaafb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660e82-513e-486e-b692-35f48eaafb8a" xsi:nil="true"/>
    <lcf76f155ced4ddcb4097134ff3c332f xmlns="ed387e87-c9e3-48d3-9964-abc2066d7e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0B1268-20AE-471D-889B-63B4F983AA19}"/>
</file>

<file path=customXml/itemProps2.xml><?xml version="1.0" encoding="utf-8"?>
<ds:datastoreItem xmlns:ds="http://schemas.openxmlformats.org/officeDocument/2006/customXml" ds:itemID="{7D2CEBA1-0519-405B-97AF-6E67F8EE3A12}"/>
</file>

<file path=customXml/itemProps3.xml><?xml version="1.0" encoding="utf-8"?>
<ds:datastoreItem xmlns:ds="http://schemas.openxmlformats.org/officeDocument/2006/customXml" ds:itemID="{A39865BA-978B-471C-8380-2C3E94FF46AB}"/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CNS</vt:lpstr>
      <vt:lpstr>AIDC</vt:lpstr>
      <vt:lpstr>AMHS</vt:lpstr>
      <vt:lpstr>SURV</vt:lpstr>
      <vt:lpstr>CPDLC</vt:lpstr>
      <vt:lpstr>Sheet3</vt:lpstr>
      <vt:lpstr>Sheet4</vt:lpstr>
      <vt:lpstr>AIDC!Print_Titles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Avila, Mayda</dc:creator>
  <cp:lastModifiedBy>Avila, Mayda</cp:lastModifiedBy>
  <cp:lastPrinted>2024-07-01T14:37:08Z</cp:lastPrinted>
  <dcterms:created xsi:type="dcterms:W3CDTF">2021-09-22T14:25:02Z</dcterms:created>
  <dcterms:modified xsi:type="dcterms:W3CDTF">2026-09-24T13:26:27Z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0x010100EEB5D6916AD6F54E9F8752B27AED262E</vt:lpwstr>
  </property>
</Properties>
</file>